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70" tabRatio="682" activeTab="0"/>
  </bookViews>
  <sheets>
    <sheet name="01012020" sheetId="1" r:id="rId1"/>
    <sheet name="01122019" sheetId="2" r:id="rId2"/>
    <sheet name="01112019" sheetId="3" r:id="rId3"/>
    <sheet name="01102019" sheetId="4" r:id="rId4"/>
    <sheet name="01092019" sheetId="5" r:id="rId5"/>
    <sheet name="01082019" sheetId="6" r:id="rId6"/>
    <sheet name="01072019" sheetId="7" r:id="rId7"/>
    <sheet name="01062019" sheetId="8" r:id="rId8"/>
    <sheet name="01052019" sheetId="9" r:id="rId9"/>
    <sheet name="01042019" sheetId="10" r:id="rId10"/>
    <sheet name="01032019" sheetId="11" r:id="rId11"/>
    <sheet name="01022019" sheetId="12" r:id="rId12"/>
    <sheet name="01012019" sheetId="13" r:id="rId13"/>
  </sheets>
  <definedNames>
    <definedName name="_xlnm.Print_Area" localSheetId="0">'01012020'!$A$1:$M$112</definedName>
    <definedName name="_xlnm.Print_Area" localSheetId="8">'01052019'!$A$1:$M$80</definedName>
    <definedName name="_xlnm.Print_Area" localSheetId="7">'01062019'!$A$1:$M$82</definedName>
    <definedName name="_xlnm.Print_Area" localSheetId="6">'01072019'!$A$1:$M$88</definedName>
    <definedName name="_xlnm.Print_Area" localSheetId="5">'01082019'!$A$1:$M$92</definedName>
    <definedName name="_xlnm.Print_Area" localSheetId="4">'01092019'!$A$1:$M$99</definedName>
    <definedName name="_xlnm.Print_Area" localSheetId="3">'01102019'!$A$1:$M$106</definedName>
    <definedName name="_xlnm.Print_Area" localSheetId="2">'01112019'!$A$1:$M$108</definedName>
    <definedName name="_xlnm.Print_Area" localSheetId="1">'01122019'!$A$1:$M$108</definedName>
  </definedNames>
  <calcPr fullCalcOnLoad="1"/>
</workbook>
</file>

<file path=xl/sharedStrings.xml><?xml version="1.0" encoding="utf-8"?>
<sst xmlns="http://schemas.openxmlformats.org/spreadsheetml/2006/main" count="2367" uniqueCount="133">
  <si>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</si>
  <si>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</si>
  <si>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</si>
  <si>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</si>
  <si>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</si>
  <si>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</si>
  <si>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</si>
  <si>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</si>
  <si>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</si>
  <si>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</si>
  <si>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</si>
  <si>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</si>
  <si>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</si>
  <si>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</si>
  <si>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</si>
  <si>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</si>
  <si>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</si>
  <si>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</si>
  <si>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</si>
  <si>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</si>
  <si>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</si>
  <si>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</si>
  <si>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</si>
  <si>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</si>
  <si>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</si>
  <si>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</si>
  <si>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</si>
  <si>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</si>
  <si>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</si>
  <si>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</si>
  <si>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</si>
  <si>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</si>
  <si>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</si>
  <si>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</si>
  <si>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</si>
  <si>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</si>
  <si>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 xml:space="preserve">              Главный бухгалтер                                      _____________________________                    Т.А. Паниковская</t>
  </si>
  <si>
    <t>Муниципальное казённое учреждение "Финансовое управление Снежинского городского округа"</t>
  </si>
  <si>
    <t>Акционерное общество Банк конверсии "Снежинский"</t>
  </si>
  <si>
    <t>Муниципальный контракт (Кредитный договор) № 0169300015217000106-0673549-01 от 10.11.2017</t>
  </si>
  <si>
    <t>на 180 дней, до     08.05.2018</t>
  </si>
  <si>
    <t>11,16,19.01.2018</t>
  </si>
  <si>
    <t>02,06,15,19.02.2018</t>
  </si>
  <si>
    <t>01,23,27.03.2018</t>
  </si>
  <si>
    <t>16,20,21.03.2018</t>
  </si>
  <si>
    <t>03,05,11,18.04.2018</t>
  </si>
  <si>
    <t>09,12,20,27.04.2018</t>
  </si>
  <si>
    <t>на 180 дней, до     05.11.2018</t>
  </si>
  <si>
    <t>Муниципальный контракт (Кредитный договор) № 0169300015218000098-0673549-01 от 10.05.2018</t>
  </si>
  <si>
    <t>01,06.18.28.06.2018</t>
  </si>
  <si>
    <t>02,04,05,16,17,31.07.2018</t>
  </si>
  <si>
    <t>11,13,27.07.2018</t>
  </si>
  <si>
    <t>10,22.08.2018</t>
  </si>
  <si>
    <t xml:space="preserve">                   Начальник финансового органа                        _____________________________                 Н.Ю. Круглик</t>
  </si>
  <si>
    <t>01,06,14,16,27,
28.08.2018</t>
  </si>
  <si>
    <t>03,18,25,27.09.2018</t>
  </si>
  <si>
    <t>05,17.10.2018</t>
  </si>
  <si>
    <t>04,10,30.10.2018</t>
  </si>
  <si>
    <t>Муниципальный контракт (Кредитный договор) № 14 от 01.11.2018</t>
  </si>
  <si>
    <t>на 30 дней, до     30.11.2018</t>
  </si>
  <si>
    <t>Муниципальный контракт (Кредитный договор) №0169300015218000121-0673549-01 от 09.11.2018</t>
  </si>
  <si>
    <t>на 180 дней, до     10.05.2019</t>
  </si>
  <si>
    <t>X</t>
  </si>
  <si>
    <t>Муниципальный контракт (Кредитный договор) №0169300015218000122-0673549-01 от 09.11.2018</t>
  </si>
  <si>
    <t>6.</t>
  </si>
  <si>
    <t>Муниципальный контракт (Кредитный договор) №0169300015218000123-0673549-01 от 09.11.2018</t>
  </si>
  <si>
    <t>7.</t>
  </si>
  <si>
    <t>Муниципальный контракт (Кредитный договор) №0169300015218000124-0673549-01 от 09.11.2018</t>
  </si>
  <si>
    <t>8.</t>
  </si>
  <si>
    <t>Муниципальный контракт (Кредитный договор) № 26 от 24.12.2018</t>
  </si>
  <si>
    <t>9.</t>
  </si>
  <si>
    <t>Муниципальный контракт (Кредитный договор) № 27 от 24.12.2018</t>
  </si>
  <si>
    <t>10.</t>
  </si>
  <si>
    <t>Муниципальный контракт (Кредитный договор) № 28 от 24.12.2018</t>
  </si>
  <si>
    <t>Снежинского городского округа на  01 января 2019 г.</t>
  </si>
  <si>
    <t xml:space="preserve">                                                                240050,034       тыс. руб.            </t>
  </si>
  <si>
    <t>Снежинского городского округа на  01 февраля 2019 г.</t>
  </si>
  <si>
    <t>28.01.,30.01.
2019</t>
  </si>
  <si>
    <t>Муниципальный контракт (Кредитный договор) № 5 от 31.01.2019</t>
  </si>
  <si>
    <t>на 30 дней, до     01.03.2019</t>
  </si>
  <si>
    <t xml:space="preserve">                                                                237 298,306       тыс. руб.            </t>
  </si>
  <si>
    <t>Снежинского городского округа на  01 марта 2019 г.</t>
  </si>
  <si>
    <t>14.02, 25.02.
2019</t>
  </si>
  <si>
    <t xml:space="preserve">18.01.2019
</t>
  </si>
  <si>
    <t>05.02.
25.02.2019</t>
  </si>
  <si>
    <t>13.02., 27.02.2019</t>
  </si>
  <si>
    <t>на 30 дней, до     22.01.2019</t>
  </si>
  <si>
    <t>01.03,04.03., 06.03.
2019</t>
  </si>
  <si>
    <t>Снежинского городского округа на  01 апреля 2019 г.</t>
  </si>
  <si>
    <t xml:space="preserve">                                                               239 493,700      тыс. руб.            </t>
  </si>
  <si>
    <t>06.03.2019
07.03.2019
25.03.2019
27.03.2019</t>
  </si>
  <si>
    <t>06.03,07.03,
25.03,27.03.2019</t>
  </si>
  <si>
    <t>Снежинского городского округа на  01 мая 2019 г.</t>
  </si>
  <si>
    <t>03.04,04.04.2019</t>
  </si>
  <si>
    <t>Муниципальный контракт (Кредитный договор) № 6 от 22.04.2019</t>
  </si>
  <si>
    <t>на 30 дней, до     21.05.2019</t>
  </si>
  <si>
    <t>Муниципальный контракт (Кредитный договор) № 7 от 22.04.2019</t>
  </si>
  <si>
    <t>Муниципальный контракт (Кредитный договор) № 8 от 22.04.2019</t>
  </si>
  <si>
    <t>Муниципальный контракт (Кредитный договор) № 0169300015219000046-2019-2 от 26.04.2019</t>
  </si>
  <si>
    <t>на 180 дней, до     22.10.2019</t>
  </si>
  <si>
    <t>Муниципальный контракт (Кредитный договор) № 0169300015219000047-2019-1 от 26.04.2019</t>
  </si>
  <si>
    <t>Муниципальный контракт (Кредитный договор) № 0169300015219000048-2019-3 от 26.04.2019</t>
  </si>
  <si>
    <t>Муниципальный контракт (Кредитный договор) № 0169300015219000049-2019-4 от 26.04.2019</t>
  </si>
  <si>
    <t>Муниципальный контракт (Кредитный договор) № 0169300015219000051-2019-5 от 26.04.2019</t>
  </si>
  <si>
    <t>19.04.,22.04.2019</t>
  </si>
  <si>
    <t>17.05.2019
21.05.2019</t>
  </si>
  <si>
    <t>Снежинского городского округа на  01 июня 2019 г.</t>
  </si>
  <si>
    <t>07.05.2019
27.05.2019
31.05.2019</t>
  </si>
  <si>
    <t>Снежинского городского округа на  01 июля 2019 г.</t>
  </si>
  <si>
    <t>04.06.2019
05.06.2019</t>
  </si>
  <si>
    <t>13.06.2019
18.06.2019</t>
  </si>
  <si>
    <t>05.06.2019
26.06.2019</t>
  </si>
  <si>
    <t>13.06.2019
27.06.2019</t>
  </si>
  <si>
    <t>03.06.2019
20.06.2019
24.06.2016
25.06.2019
28.06.2019</t>
  </si>
  <si>
    <t>Снежинского городского округа на  01 августа 2019 г.</t>
  </si>
  <si>
    <t>04.07.2019 15.07.2019 24.07.2019 25.07.2019</t>
  </si>
  <si>
    <t>04.07.2019
26.07.2019</t>
  </si>
  <si>
    <t>Снежинского городского округа на  01 сентября 2019 г.</t>
  </si>
  <si>
    <t xml:space="preserve"> =   &gt; б. контракты</t>
  </si>
  <si>
    <t>13.08.2019
15.08.2019
26.08.2019</t>
  </si>
  <si>
    <t>Снежинского городского округа на  01 октября 2019 г.</t>
  </si>
  <si>
    <t>02.09.2019
03.09.2019</t>
  </si>
  <si>
    <t>03.09.2019
04.09.2019</t>
  </si>
  <si>
    <t>Снежинского городского округа на  01 ноября 2019 г.</t>
  </si>
  <si>
    <t xml:space="preserve">                                                               238 452,715      тыс. руб.            </t>
  </si>
  <si>
    <t>Муниципальный контракт (Кредитный договор) № 0169300015219000051-2019-6 от 23.10.2019</t>
  </si>
  <si>
    <t>на 180 дней, до     19.04.2019</t>
  </si>
  <si>
    <t>Снежинского городского округа на  01 декабря 2019 г.</t>
  </si>
  <si>
    <t>Снежинского городского округа на  01 января 2020 г.</t>
  </si>
  <si>
    <t>16.12.2019
23.12.2019</t>
  </si>
  <si>
    <t>Муниципальный контракт (Кредитный договор) № 35 от 24.12.2019</t>
  </si>
  <si>
    <t>на 30 дней, до     22.01.2020</t>
  </si>
  <si>
    <t xml:space="preserve">                                                             241 119.8155      тыс. руб.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</si>
</sst>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\ _₽_-;\-* #,##0.000\ _₽_-;_-* &quot;-&quot;???\ _₽_-;_-@_-"/>
    <numFmt numFmtId="198" formatCode="mmm/yyyy"/>
  </numFmts>
  <fonts count="14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9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9" fillId="0" borderId="5" xfId="0" applyFont="1" applyFill="1" applyBorder="1" applyAlignment="1">
      <alignment vertical="center" wrapText="1"/>
    </xf>
    <xf numFmtId="191" fontId="9" fillId="0" borderId="6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191" fontId="9" fillId="0" borderId="9" xfId="0" applyNumberFormat="1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right"/>
    </xf>
    <xf numFmtId="14" fontId="8" fillId="0" borderId="11" xfId="0" applyNumberFormat="1" applyFont="1" applyFill="1" applyBorder="1" applyAlignment="1">
      <alignment horizontal="right"/>
    </xf>
    <xf numFmtId="14" fontId="8" fillId="0" borderId="1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 shrinkToFit="1"/>
    </xf>
    <xf numFmtId="14" fontId="8" fillId="0" borderId="1" xfId="0" applyNumberFormat="1" applyFont="1" applyFill="1" applyBorder="1" applyAlignment="1">
      <alignment horizontal="right" wrapText="1" shrinkToFit="1"/>
    </xf>
    <xf numFmtId="1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87" fontId="9" fillId="0" borderId="1" xfId="18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97" fontId="3" fillId="0" borderId="0" xfId="0" applyNumberFormat="1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187" fontId="9" fillId="0" borderId="10" xfId="18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justify"/>
    </xf>
    <xf numFmtId="0" fontId="9" fillId="0" borderId="10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191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4" xfId="0" applyFont="1" applyFill="1" applyBorder="1" applyAlignment="1">
      <alignment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91" fontId="9" fillId="0" borderId="14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87" fontId="9" fillId="0" borderId="15" xfId="18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 wrapText="1"/>
    </xf>
    <xf numFmtId="187" fontId="9" fillId="0" borderId="14" xfId="18" applyFont="1" applyBorder="1" applyAlignment="1">
      <alignment horizontal="center" vertical="center"/>
    </xf>
    <xf numFmtId="191" fontId="5" fillId="0" borderId="11" xfId="0" applyNumberFormat="1" applyFont="1" applyFill="1" applyBorder="1" applyAlignment="1">
      <alignment horizontal="center" vertical="center" wrapText="1"/>
    </xf>
    <xf numFmtId="191" fontId="5" fillId="0" borderId="1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91" fontId="5" fillId="0" borderId="12" xfId="18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0" xfId="18" applyNumberFormat="1" applyFont="1" applyFill="1" applyBorder="1" applyAlignment="1">
      <alignment horizontal="center" vertical="center" wrapText="1"/>
    </xf>
    <xf numFmtId="191" fontId="5" fillId="0" borderId="11" xfId="1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187" fontId="7" fillId="0" borderId="0" xfId="18" applyFont="1" applyFill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9" fillId="0" borderId="11" xfId="0" applyNumberFormat="1" applyFont="1" applyFill="1" applyBorder="1" applyAlignment="1">
      <alignment horizontal="center" vertical="center" wrapText="1"/>
    </xf>
    <xf numFmtId="191" fontId="9" fillId="0" borderId="12" xfId="0" applyNumberFormat="1" applyFont="1" applyFill="1" applyBorder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191" fontId="9" fillId="0" borderId="1" xfId="0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88" fontId="9" fillId="0" borderId="19" xfId="0" applyNumberFormat="1" applyFont="1" applyFill="1" applyBorder="1" applyAlignment="1">
      <alignment horizontal="center" vertical="center" wrapText="1"/>
    </xf>
    <xf numFmtId="191" fontId="9" fillId="0" borderId="19" xfId="0" applyNumberFormat="1" applyFont="1" applyFill="1" applyBorder="1" applyAlignment="1">
      <alignment horizontal="center" vertical="center" wrapText="1"/>
    </xf>
    <xf numFmtId="191" fontId="5" fillId="0" borderId="20" xfId="0" applyNumberFormat="1" applyFont="1" applyFill="1" applyBorder="1" applyAlignment="1">
      <alignment horizontal="center" vertical="center" wrapText="1"/>
    </xf>
    <xf numFmtId="191" fontId="5" fillId="0" borderId="21" xfId="0" applyNumberFormat="1" applyFont="1" applyFill="1" applyBorder="1" applyAlignment="1">
      <alignment horizontal="center" vertical="center" wrapText="1"/>
    </xf>
    <xf numFmtId="191" fontId="5" fillId="0" borderId="22" xfId="0" applyNumberFormat="1" applyFont="1" applyFill="1" applyBorder="1" applyAlignment="1">
      <alignment horizontal="center" vertical="center" wrapText="1"/>
    </xf>
    <xf numFmtId="191" fontId="5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191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91" fontId="5" fillId="0" borderId="25" xfId="0" applyNumberFormat="1" applyFont="1" applyFill="1" applyBorder="1" applyAlignment="1">
      <alignment horizontal="center" vertical="center" wrapText="1"/>
    </xf>
    <xf numFmtId="191" fontId="5" fillId="0" borderId="26" xfId="0" applyNumberFormat="1" applyFont="1" applyFill="1" applyBorder="1" applyAlignment="1">
      <alignment horizontal="center" vertical="center" wrapText="1"/>
    </xf>
    <xf numFmtId="191" fontId="5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3" fillId="2" borderId="3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88" fontId="9" fillId="0" borderId="15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191" fontId="5" fillId="0" borderId="3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87" fontId="9" fillId="0" borderId="10" xfId="18" applyFont="1" applyBorder="1" applyAlignment="1">
      <alignment horizontal="center" vertical="center"/>
    </xf>
    <xf numFmtId="187" fontId="9" fillId="0" borderId="12" xfId="18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8" fontId="9" fillId="0" borderId="33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3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1" fontId="5" fillId="0" borderId="34" xfId="0" applyNumberFormat="1" applyFont="1" applyFill="1" applyBorder="1" applyAlignment="1">
      <alignment horizontal="center" vertical="center"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9" xfId="0" applyNumberFormat="1" applyFont="1" applyFill="1" applyBorder="1" applyAlignment="1">
      <alignment horizontal="center" vertical="center" wrapText="1"/>
    </xf>
    <xf numFmtId="191" fontId="5" fillId="0" borderId="1" xfId="18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view="pageBreakPreview" zoomScaleSheetLayoutView="100" workbookViewId="0" topLeftCell="A1">
      <selection activeCell="A10" sqref="A10:M10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30.5742187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9.00390625" style="0" customWidth="1"/>
    <col min="12" max="12" width="14.8515625" style="0" customWidth="1"/>
    <col min="13" max="13" width="17.7109375" style="0" customWidth="1"/>
    <col min="15" max="15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/>
    <row r="5" spans="1:13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2.75">
      <c r="A6" s="89" t="s">
        <v>128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ht="9" customHeight="1"/>
    <row r="8" spans="1:13" ht="12.7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s="27" customFormat="1" ht="12.75">
      <c r="A9" s="91" t="s">
        <v>132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2.7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2" spans="1:13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</row>
    <row r="13" spans="1:13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</row>
    <row r="14" spans="1:13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</row>
    <row r="15" spans="1:13" s="8" customFormat="1" ht="15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</row>
    <row r="16" spans="1:13" s="8" customFormat="1" ht="15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</row>
    <row r="17" spans="1:13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</row>
    <row r="18" spans="1:13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</row>
    <row r="19" spans="1:13" s="8" customFormat="1" ht="15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</row>
    <row r="20" spans="1:13" s="8" customFormat="1" ht="15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</row>
    <row r="21" spans="1:15" s="8" customFormat="1" ht="15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O21" s="47"/>
    </row>
    <row r="22" spans="1:13" s="8" customFormat="1" ht="15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</row>
    <row r="23" spans="1:13" s="8" customFormat="1" ht="15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</row>
    <row r="24" spans="1:13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</row>
    <row r="25" spans="1:13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</row>
    <row r="26" spans="1:13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</row>
    <row r="27" spans="1:13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</row>
    <row r="28" spans="1:13" s="8" customFormat="1" ht="15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</row>
    <row r="29" spans="1:13" s="8" customFormat="1" ht="15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</row>
    <row r="30" spans="1:13" s="8" customFormat="1" ht="15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</row>
    <row r="31" spans="1:13" s="8" customFormat="1" ht="22.5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</row>
    <row r="32" spans="1:13" s="8" customFormat="1" ht="15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</row>
    <row r="33" spans="1:13" s="8" customFormat="1" ht="19.5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</row>
    <row r="34" spans="1:13" s="8" customFormat="1" ht="19.5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</row>
    <row r="35" spans="1:13" s="8" customFormat="1" ht="19.5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</row>
    <row r="36" spans="1:13" s="8" customFormat="1" ht="19.5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</row>
    <row r="37" spans="1:13" s="8" customFormat="1" ht="19.5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</row>
    <row r="38" spans="1:13" s="8" customFormat="1" ht="19.5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</row>
    <row r="39" spans="1:13" s="8" customFormat="1" ht="19.5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</row>
    <row r="40" spans="1:13" s="8" customFormat="1" ht="19.5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</row>
    <row r="41" spans="1:13" s="8" customFormat="1" ht="19.5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</row>
    <row r="42" spans="1:13" s="8" customFormat="1" ht="22.5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</row>
    <row r="43" spans="1:13" s="8" customFormat="1" ht="22.5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</row>
    <row r="44" spans="1:13" s="8" customFormat="1" ht="22.5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</row>
    <row r="45" spans="1:13" s="8" customFormat="1" ht="22.5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</row>
    <row r="46" spans="1:13" s="8" customFormat="1" ht="22.5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</row>
    <row r="47" spans="1:13" s="8" customFormat="1" ht="22.5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</row>
    <row r="48" spans="1:13" s="8" customFormat="1" ht="22.5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</row>
    <row r="49" spans="1:13" s="8" customFormat="1" ht="22.5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</row>
    <row r="50" spans="1:13" s="8" customFormat="1" ht="22.5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</row>
    <row r="51" spans="1:13" s="8" customFormat="1" ht="22.5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</row>
    <row r="52" spans="1:13" s="8" customFormat="1" ht="22.5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</row>
    <row r="53" spans="1:13" s="8" customFormat="1" ht="22.5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</row>
    <row r="54" spans="1:13" s="8" customFormat="1" ht="22.5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</row>
    <row r="55" spans="1:13" s="8" customFormat="1" ht="22.5" customHeight="1" thickBot="1">
      <c r="A55" s="92"/>
      <c r="B55" s="95"/>
      <c r="C55" s="98"/>
      <c r="D55" s="101"/>
      <c r="E55" s="101"/>
      <c r="F55" s="98"/>
      <c r="G55" s="104"/>
      <c r="H55" s="107"/>
      <c r="I55" s="101"/>
      <c r="J55" s="55" t="s">
        <v>25</v>
      </c>
      <c r="K55" s="53">
        <v>43600</v>
      </c>
      <c r="L55" s="49">
        <v>12000</v>
      </c>
      <c r="M55" s="77"/>
    </row>
    <row r="56" spans="1:13" s="8" customFormat="1" ht="58.5" customHeight="1">
      <c r="A56" s="113">
        <v>12</v>
      </c>
      <c r="B56" s="116">
        <v>43581</v>
      </c>
      <c r="C56" s="117">
        <v>22</v>
      </c>
      <c r="D56" s="118" t="s">
        <v>38</v>
      </c>
      <c r="E56" s="118" t="s">
        <v>37</v>
      </c>
      <c r="F56" s="117" t="s">
        <v>23</v>
      </c>
      <c r="G56" s="119" t="s">
        <v>98</v>
      </c>
      <c r="H56" s="120">
        <v>18000</v>
      </c>
      <c r="I56" s="118" t="s">
        <v>99</v>
      </c>
      <c r="J56" s="60" t="s">
        <v>24</v>
      </c>
      <c r="K56" s="61" t="s">
        <v>113</v>
      </c>
      <c r="L56" s="62">
        <f>18000+6000+5000+6000+7000</f>
        <v>42000</v>
      </c>
      <c r="M56" s="121">
        <f>L56-L57-L58</f>
        <v>0</v>
      </c>
    </row>
    <row r="57" spans="1:13" s="8" customFormat="1" ht="30" customHeight="1">
      <c r="A57" s="114"/>
      <c r="B57" s="96"/>
      <c r="C57" s="99"/>
      <c r="D57" s="102"/>
      <c r="E57" s="102"/>
      <c r="F57" s="99"/>
      <c r="G57" s="105"/>
      <c r="H57" s="108"/>
      <c r="I57" s="102"/>
      <c r="J57" s="38" t="s">
        <v>25</v>
      </c>
      <c r="K57" s="46" t="s">
        <v>112</v>
      </c>
      <c r="L57" s="45">
        <f>18000+6000</f>
        <v>24000</v>
      </c>
      <c r="M57" s="122"/>
    </row>
    <row r="58" spans="1:13" s="8" customFormat="1" ht="30" customHeight="1">
      <c r="A58" s="115"/>
      <c r="B58" s="97"/>
      <c r="C58" s="100"/>
      <c r="D58" s="103"/>
      <c r="E58" s="103"/>
      <c r="F58" s="100"/>
      <c r="G58" s="106"/>
      <c r="H58" s="109"/>
      <c r="I58" s="103"/>
      <c r="J58" s="38" t="s">
        <v>25</v>
      </c>
      <c r="K58" s="46">
        <v>43690</v>
      </c>
      <c r="L58" s="45">
        <v>18000</v>
      </c>
      <c r="M58" s="123"/>
    </row>
    <row r="59" spans="1:13" s="8" customFormat="1" ht="30" customHeight="1">
      <c r="A59" s="125">
        <v>13</v>
      </c>
      <c r="B59" s="95">
        <v>43581</v>
      </c>
      <c r="C59" s="98">
        <v>23</v>
      </c>
      <c r="D59" s="101" t="s">
        <v>38</v>
      </c>
      <c r="E59" s="101" t="s">
        <v>37</v>
      </c>
      <c r="F59" s="98" t="s">
        <v>23</v>
      </c>
      <c r="G59" s="104" t="s">
        <v>100</v>
      </c>
      <c r="H59" s="107">
        <v>18500</v>
      </c>
      <c r="I59" s="101" t="s">
        <v>99</v>
      </c>
      <c r="J59" s="38" t="s">
        <v>24</v>
      </c>
      <c r="K59" s="43">
        <v>43644</v>
      </c>
      <c r="L59" s="40">
        <v>4000</v>
      </c>
      <c r="M59" s="124">
        <f>L59+L60-L61-L62</f>
        <v>0</v>
      </c>
    </row>
    <row r="60" spans="1:13" s="8" customFormat="1" ht="30" customHeight="1">
      <c r="A60" s="114"/>
      <c r="B60" s="96"/>
      <c r="C60" s="99"/>
      <c r="D60" s="102"/>
      <c r="E60" s="102"/>
      <c r="F60" s="99"/>
      <c r="G60" s="105"/>
      <c r="H60" s="108"/>
      <c r="I60" s="102"/>
      <c r="J60" s="38" t="s">
        <v>24</v>
      </c>
      <c r="K60" s="46" t="s">
        <v>116</v>
      </c>
      <c r="L60" s="45">
        <v>21500</v>
      </c>
      <c r="M60" s="122"/>
    </row>
    <row r="61" spans="1:13" s="8" customFormat="1" ht="30" customHeight="1">
      <c r="A61" s="114"/>
      <c r="B61" s="96"/>
      <c r="C61" s="99"/>
      <c r="D61" s="102"/>
      <c r="E61" s="102"/>
      <c r="F61" s="99"/>
      <c r="G61" s="105"/>
      <c r="H61" s="108"/>
      <c r="I61" s="102"/>
      <c r="J61" s="38" t="s">
        <v>25</v>
      </c>
      <c r="K61" s="46">
        <v>43657</v>
      </c>
      <c r="L61" s="45">
        <v>9500</v>
      </c>
      <c r="M61" s="122"/>
    </row>
    <row r="62" spans="1:13" s="8" customFormat="1" ht="30" customHeight="1">
      <c r="A62" s="115"/>
      <c r="B62" s="97"/>
      <c r="C62" s="100"/>
      <c r="D62" s="103"/>
      <c r="E62" s="103"/>
      <c r="F62" s="100"/>
      <c r="G62" s="106"/>
      <c r="H62" s="109"/>
      <c r="I62" s="103"/>
      <c r="J62" s="38" t="s">
        <v>25</v>
      </c>
      <c r="K62" s="46">
        <v>43690</v>
      </c>
      <c r="L62" s="45">
        <v>16000</v>
      </c>
      <c r="M62" s="123"/>
    </row>
    <row r="63" spans="1:13" s="8" customFormat="1" ht="44.25" customHeight="1">
      <c r="A63" s="125">
        <v>14</v>
      </c>
      <c r="B63" s="95">
        <v>43581</v>
      </c>
      <c r="C63" s="98">
        <v>24</v>
      </c>
      <c r="D63" s="101" t="s">
        <v>38</v>
      </c>
      <c r="E63" s="101" t="s">
        <v>37</v>
      </c>
      <c r="F63" s="98" t="s">
        <v>23</v>
      </c>
      <c r="G63" s="104" t="s">
        <v>101</v>
      </c>
      <c r="H63" s="107">
        <v>19000</v>
      </c>
      <c r="I63" s="101" t="s">
        <v>99</v>
      </c>
      <c r="J63" s="38" t="s">
        <v>24</v>
      </c>
      <c r="K63" s="46" t="s">
        <v>107</v>
      </c>
      <c r="L63" s="40">
        <f>10000+5000+6000</f>
        <v>21000</v>
      </c>
      <c r="M63" s="124">
        <f>L63+L65+L67-L64-L66-L68-L69+L70-L71+L72-L73</f>
        <v>0</v>
      </c>
    </row>
    <row r="64" spans="1:13" s="8" customFormat="1" ht="15" customHeight="1">
      <c r="A64" s="114"/>
      <c r="B64" s="96"/>
      <c r="C64" s="99"/>
      <c r="D64" s="102"/>
      <c r="E64" s="102"/>
      <c r="F64" s="99"/>
      <c r="G64" s="105"/>
      <c r="H64" s="108"/>
      <c r="I64" s="102"/>
      <c r="J64" s="38" t="s">
        <v>25</v>
      </c>
      <c r="K64" s="43">
        <v>43601</v>
      </c>
      <c r="L64" s="45">
        <v>10000</v>
      </c>
      <c r="M64" s="122"/>
    </row>
    <row r="65" spans="1:13" s="8" customFormat="1" ht="15" customHeight="1">
      <c r="A65" s="114"/>
      <c r="B65" s="96"/>
      <c r="C65" s="99"/>
      <c r="D65" s="102"/>
      <c r="E65" s="102"/>
      <c r="F65" s="99"/>
      <c r="G65" s="105"/>
      <c r="H65" s="108"/>
      <c r="I65" s="102"/>
      <c r="J65" s="38" t="s">
        <v>24</v>
      </c>
      <c r="K65" s="46">
        <v>43619</v>
      </c>
      <c r="L65" s="45">
        <v>8000</v>
      </c>
      <c r="M65" s="122"/>
    </row>
    <row r="66" spans="1:13" s="8" customFormat="1" ht="15" customHeight="1">
      <c r="A66" s="114"/>
      <c r="B66" s="96"/>
      <c r="C66" s="99"/>
      <c r="D66" s="102"/>
      <c r="E66" s="102"/>
      <c r="F66" s="99"/>
      <c r="G66" s="105"/>
      <c r="H66" s="108"/>
      <c r="I66" s="102"/>
      <c r="J66" s="38" t="s">
        <v>25</v>
      </c>
      <c r="K66" s="43">
        <v>43629</v>
      </c>
      <c r="L66" s="45">
        <v>19000</v>
      </c>
      <c r="M66" s="122"/>
    </row>
    <row r="67" spans="1:13" s="8" customFormat="1" ht="51.75" customHeight="1">
      <c r="A67" s="114"/>
      <c r="B67" s="96"/>
      <c r="C67" s="99"/>
      <c r="D67" s="102"/>
      <c r="E67" s="102"/>
      <c r="F67" s="99"/>
      <c r="G67" s="105"/>
      <c r="H67" s="108"/>
      <c r="I67" s="102"/>
      <c r="J67" s="38" t="s">
        <v>24</v>
      </c>
      <c r="K67" s="46" t="s">
        <v>115</v>
      </c>
      <c r="L67" s="45">
        <f>10500+12000+5000+2000</f>
        <v>29500</v>
      </c>
      <c r="M67" s="122"/>
    </row>
    <row r="68" spans="1:13" s="8" customFormat="1" ht="15" customHeight="1">
      <c r="A68" s="114"/>
      <c r="B68" s="96"/>
      <c r="C68" s="99"/>
      <c r="D68" s="102"/>
      <c r="E68" s="102"/>
      <c r="F68" s="99"/>
      <c r="G68" s="105"/>
      <c r="H68" s="108"/>
      <c r="I68" s="102"/>
      <c r="J68" s="38" t="s">
        <v>25</v>
      </c>
      <c r="K68" s="43">
        <v>43657</v>
      </c>
      <c r="L68" s="45">
        <v>10500</v>
      </c>
      <c r="M68" s="122"/>
    </row>
    <row r="69" spans="1:13" s="8" customFormat="1" ht="39.75" customHeight="1">
      <c r="A69" s="114"/>
      <c r="B69" s="96"/>
      <c r="C69" s="99"/>
      <c r="D69" s="102"/>
      <c r="E69" s="102"/>
      <c r="F69" s="99"/>
      <c r="G69" s="105"/>
      <c r="H69" s="108"/>
      <c r="I69" s="102"/>
      <c r="J69" s="38" t="s">
        <v>25</v>
      </c>
      <c r="K69" s="46" t="s">
        <v>119</v>
      </c>
      <c r="L69" s="45">
        <f>1000+5000+10000</f>
        <v>16000</v>
      </c>
      <c r="M69" s="122"/>
    </row>
    <row r="70" spans="1:13" s="8" customFormat="1" ht="19.5" customHeight="1">
      <c r="A70" s="114"/>
      <c r="B70" s="96"/>
      <c r="C70" s="99"/>
      <c r="D70" s="102"/>
      <c r="E70" s="102"/>
      <c r="F70" s="99"/>
      <c r="G70" s="105"/>
      <c r="H70" s="108"/>
      <c r="I70" s="102"/>
      <c r="J70" s="38" t="s">
        <v>24</v>
      </c>
      <c r="K70" s="46" t="s">
        <v>121</v>
      </c>
      <c r="L70" s="45">
        <f>3000+13000</f>
        <v>16000</v>
      </c>
      <c r="M70" s="122"/>
    </row>
    <row r="71" spans="1:13" s="8" customFormat="1" ht="15" customHeight="1">
      <c r="A71" s="114"/>
      <c r="B71" s="96"/>
      <c r="C71" s="99"/>
      <c r="D71" s="102"/>
      <c r="E71" s="102"/>
      <c r="F71" s="99"/>
      <c r="G71" s="105"/>
      <c r="H71" s="108"/>
      <c r="I71" s="102"/>
      <c r="J71" s="38" t="s">
        <v>25</v>
      </c>
      <c r="K71" s="46">
        <v>43719</v>
      </c>
      <c r="L71" s="45">
        <v>19000</v>
      </c>
      <c r="M71" s="122"/>
    </row>
    <row r="72" spans="1:13" s="8" customFormat="1" ht="15" customHeight="1">
      <c r="A72" s="114"/>
      <c r="B72" s="96"/>
      <c r="C72" s="99"/>
      <c r="D72" s="102"/>
      <c r="E72" s="102"/>
      <c r="F72" s="99"/>
      <c r="G72" s="105"/>
      <c r="H72" s="108"/>
      <c r="I72" s="102"/>
      <c r="J72" s="38" t="s">
        <v>24</v>
      </c>
      <c r="K72" s="46">
        <v>43720</v>
      </c>
      <c r="L72" s="45">
        <v>5000</v>
      </c>
      <c r="M72" s="122"/>
    </row>
    <row r="73" spans="1:13" s="8" customFormat="1" ht="15" customHeight="1">
      <c r="A73" s="115"/>
      <c r="B73" s="97"/>
      <c r="C73" s="100"/>
      <c r="D73" s="103"/>
      <c r="E73" s="103"/>
      <c r="F73" s="100"/>
      <c r="G73" s="106"/>
      <c r="H73" s="109"/>
      <c r="I73" s="103"/>
      <c r="J73" s="38" t="s">
        <v>25</v>
      </c>
      <c r="K73" s="46">
        <v>43728</v>
      </c>
      <c r="L73" s="45">
        <v>5000</v>
      </c>
      <c r="M73" s="123"/>
    </row>
    <row r="74" spans="1:13" s="8" customFormat="1" ht="15" customHeight="1">
      <c r="A74" s="125">
        <v>15</v>
      </c>
      <c r="B74" s="95">
        <v>43581</v>
      </c>
      <c r="C74" s="98">
        <v>25</v>
      </c>
      <c r="D74" s="101" t="s">
        <v>38</v>
      </c>
      <c r="E74" s="101" t="s">
        <v>37</v>
      </c>
      <c r="F74" s="98" t="s">
        <v>23</v>
      </c>
      <c r="G74" s="104" t="s">
        <v>102</v>
      </c>
      <c r="H74" s="107">
        <v>19500</v>
      </c>
      <c r="I74" s="101" t="s">
        <v>99</v>
      </c>
      <c r="J74" s="38" t="s">
        <v>24</v>
      </c>
      <c r="K74" s="43">
        <v>43584</v>
      </c>
      <c r="L74" s="40">
        <v>10000</v>
      </c>
      <c r="M74" s="124">
        <f>L74+L76+L78-L77-L79+L80-L81+L82-L83</f>
        <v>0</v>
      </c>
    </row>
    <row r="75" spans="1:13" s="8" customFormat="1" ht="15" customHeight="1">
      <c r="A75" s="114"/>
      <c r="B75" s="96"/>
      <c r="C75" s="99"/>
      <c r="D75" s="102"/>
      <c r="E75" s="102"/>
      <c r="F75" s="99"/>
      <c r="G75" s="105"/>
      <c r="H75" s="108"/>
      <c r="I75" s="102"/>
      <c r="J75" s="38" t="s">
        <v>25</v>
      </c>
      <c r="K75" s="43"/>
      <c r="L75" s="45"/>
      <c r="M75" s="122"/>
    </row>
    <row r="76" spans="1:13" s="8" customFormat="1" ht="15" customHeight="1">
      <c r="A76" s="114"/>
      <c r="B76" s="96"/>
      <c r="C76" s="99"/>
      <c r="D76" s="102"/>
      <c r="E76" s="102"/>
      <c r="F76" s="99"/>
      <c r="G76" s="105"/>
      <c r="H76" s="108"/>
      <c r="I76" s="102"/>
      <c r="J76" s="38" t="s">
        <v>24</v>
      </c>
      <c r="K76" s="43">
        <v>43593</v>
      </c>
      <c r="L76" s="45">
        <v>5000</v>
      </c>
      <c r="M76" s="122"/>
    </row>
    <row r="77" spans="1:13" s="8" customFormat="1" ht="15" customHeight="1">
      <c r="A77" s="114"/>
      <c r="B77" s="96"/>
      <c r="C77" s="99"/>
      <c r="D77" s="102"/>
      <c r="E77" s="102"/>
      <c r="F77" s="99"/>
      <c r="G77" s="105"/>
      <c r="H77" s="108"/>
      <c r="I77" s="102"/>
      <c r="J77" s="38" t="s">
        <v>25</v>
      </c>
      <c r="K77" s="43">
        <v>43601</v>
      </c>
      <c r="L77" s="45">
        <v>15000</v>
      </c>
      <c r="M77" s="122"/>
    </row>
    <row r="78" spans="1:13" s="8" customFormat="1" ht="30" customHeight="1">
      <c r="A78" s="114"/>
      <c r="B78" s="96"/>
      <c r="C78" s="99"/>
      <c r="D78" s="102"/>
      <c r="E78" s="102"/>
      <c r="F78" s="99"/>
      <c r="G78" s="105"/>
      <c r="H78" s="108"/>
      <c r="I78" s="102"/>
      <c r="J78" s="38" t="s">
        <v>24</v>
      </c>
      <c r="K78" s="46" t="s">
        <v>109</v>
      </c>
      <c r="L78" s="45">
        <f>5000+5000</f>
        <v>10000</v>
      </c>
      <c r="M78" s="122"/>
    </row>
    <row r="79" spans="1:13" s="8" customFormat="1" ht="30" customHeight="1">
      <c r="A79" s="114"/>
      <c r="B79" s="96"/>
      <c r="C79" s="99"/>
      <c r="D79" s="102"/>
      <c r="E79" s="102"/>
      <c r="F79" s="99"/>
      <c r="G79" s="105"/>
      <c r="H79" s="108"/>
      <c r="I79" s="102"/>
      <c r="J79" s="38" t="s">
        <v>25</v>
      </c>
      <c r="K79" s="46" t="s">
        <v>110</v>
      </c>
      <c r="L79" s="45">
        <f>3000+7000</f>
        <v>10000</v>
      </c>
      <c r="M79" s="122"/>
    </row>
    <row r="80" spans="1:13" s="8" customFormat="1" ht="15" customHeight="1">
      <c r="A80" s="114"/>
      <c r="B80" s="96"/>
      <c r="C80" s="99"/>
      <c r="D80" s="102"/>
      <c r="E80" s="102"/>
      <c r="F80" s="99"/>
      <c r="G80" s="105"/>
      <c r="H80" s="108"/>
      <c r="I80" s="102"/>
      <c r="J80" s="38" t="s">
        <v>24</v>
      </c>
      <c r="K80" s="46">
        <v>43684</v>
      </c>
      <c r="L80" s="45">
        <v>10000</v>
      </c>
      <c r="M80" s="122"/>
    </row>
    <row r="81" spans="1:13" s="8" customFormat="1" ht="15" customHeight="1">
      <c r="A81" s="114"/>
      <c r="B81" s="96"/>
      <c r="C81" s="99"/>
      <c r="D81" s="102"/>
      <c r="E81" s="102"/>
      <c r="F81" s="99"/>
      <c r="G81" s="105"/>
      <c r="H81" s="108"/>
      <c r="I81" s="102"/>
      <c r="J81" s="38" t="s">
        <v>25</v>
      </c>
      <c r="K81" s="46">
        <v>43690</v>
      </c>
      <c r="L81" s="45">
        <f>6000+4000</f>
        <v>10000</v>
      </c>
      <c r="M81" s="122"/>
    </row>
    <row r="82" spans="1:13" s="8" customFormat="1" ht="30" customHeight="1">
      <c r="A82" s="114"/>
      <c r="B82" s="96"/>
      <c r="C82" s="99"/>
      <c r="D82" s="102"/>
      <c r="E82" s="102"/>
      <c r="F82" s="99"/>
      <c r="G82" s="105"/>
      <c r="H82" s="108"/>
      <c r="I82" s="102"/>
      <c r="J82" s="38" t="s">
        <v>24</v>
      </c>
      <c r="K82" s="46" t="s">
        <v>122</v>
      </c>
      <c r="L82" s="45">
        <f>4000+15000</f>
        <v>19000</v>
      </c>
      <c r="M82" s="122"/>
    </row>
    <row r="83" spans="1:13" s="8" customFormat="1" ht="15" customHeight="1">
      <c r="A83" s="115"/>
      <c r="B83" s="97"/>
      <c r="C83" s="100"/>
      <c r="D83" s="103"/>
      <c r="E83" s="103"/>
      <c r="F83" s="100"/>
      <c r="G83" s="106"/>
      <c r="H83" s="109"/>
      <c r="I83" s="103"/>
      <c r="J83" s="38" t="s">
        <v>25</v>
      </c>
      <c r="K83" s="46">
        <v>43719</v>
      </c>
      <c r="L83" s="45">
        <v>19000</v>
      </c>
      <c r="M83" s="123"/>
    </row>
    <row r="84" spans="1:13" s="8" customFormat="1" ht="15" customHeight="1">
      <c r="A84" s="125">
        <v>16</v>
      </c>
      <c r="B84" s="95">
        <v>43581</v>
      </c>
      <c r="C84" s="74">
        <v>26</v>
      </c>
      <c r="D84" s="75" t="s">
        <v>38</v>
      </c>
      <c r="E84" s="75" t="s">
        <v>37</v>
      </c>
      <c r="F84" s="74" t="s">
        <v>23</v>
      </c>
      <c r="G84" s="110" t="s">
        <v>103</v>
      </c>
      <c r="H84" s="111">
        <v>20000</v>
      </c>
      <c r="I84" s="75" t="s">
        <v>99</v>
      </c>
      <c r="J84" s="38" t="s">
        <v>24</v>
      </c>
      <c r="K84" s="43">
        <v>43581</v>
      </c>
      <c r="L84" s="40">
        <v>20000</v>
      </c>
      <c r="M84" s="124">
        <f>L84+L86+L88+L90-L85-L87-L89-L91</f>
        <v>0</v>
      </c>
    </row>
    <row r="85" spans="1:13" s="8" customFormat="1" ht="30" customHeight="1">
      <c r="A85" s="126"/>
      <c r="B85" s="127"/>
      <c r="C85" s="74"/>
      <c r="D85" s="75"/>
      <c r="E85" s="75"/>
      <c r="F85" s="74"/>
      <c r="G85" s="110"/>
      <c r="H85" s="111"/>
      <c r="I85" s="75"/>
      <c r="J85" s="38" t="s">
        <v>25</v>
      </c>
      <c r="K85" s="46" t="s">
        <v>105</v>
      </c>
      <c r="L85" s="45">
        <f>10000+10000</f>
        <v>20000</v>
      </c>
      <c r="M85" s="122"/>
    </row>
    <row r="86" spans="1:13" s="8" customFormat="1" ht="30" customHeight="1">
      <c r="A86" s="126"/>
      <c r="B86" s="127"/>
      <c r="C86" s="74"/>
      <c r="D86" s="75"/>
      <c r="E86" s="75"/>
      <c r="F86" s="74"/>
      <c r="G86" s="110"/>
      <c r="H86" s="111"/>
      <c r="I86" s="75"/>
      <c r="J86" s="38" t="s">
        <v>24</v>
      </c>
      <c r="K86" s="46" t="s">
        <v>111</v>
      </c>
      <c r="L86" s="45">
        <f>20000+20000</f>
        <v>40000</v>
      </c>
      <c r="M86" s="122"/>
    </row>
    <row r="87" spans="1:13" s="8" customFormat="1" ht="15" customHeight="1">
      <c r="A87" s="126"/>
      <c r="B87" s="127"/>
      <c r="C87" s="74"/>
      <c r="D87" s="75"/>
      <c r="E87" s="75"/>
      <c r="F87" s="74"/>
      <c r="G87" s="110"/>
      <c r="H87" s="111"/>
      <c r="I87" s="75"/>
      <c r="J87" s="38" t="s">
        <v>25</v>
      </c>
      <c r="K87" s="46">
        <v>43634</v>
      </c>
      <c r="L87" s="45">
        <v>20000</v>
      </c>
      <c r="M87" s="122"/>
    </row>
    <row r="88" spans="1:13" s="8" customFormat="1" ht="15" customHeight="1">
      <c r="A88" s="126"/>
      <c r="B88" s="127"/>
      <c r="C88" s="74"/>
      <c r="D88" s="75"/>
      <c r="E88" s="75"/>
      <c r="F88" s="74"/>
      <c r="G88" s="110"/>
      <c r="H88" s="111"/>
      <c r="I88" s="75"/>
      <c r="J88" s="38" t="s">
        <v>24</v>
      </c>
      <c r="K88" s="46">
        <v>43679</v>
      </c>
      <c r="L88" s="45">
        <v>15000</v>
      </c>
      <c r="M88" s="122"/>
    </row>
    <row r="89" spans="1:13" s="8" customFormat="1" ht="15" customHeight="1">
      <c r="A89" s="126"/>
      <c r="B89" s="127"/>
      <c r="C89" s="74"/>
      <c r="D89" s="75"/>
      <c r="E89" s="75"/>
      <c r="F89" s="74"/>
      <c r="G89" s="110"/>
      <c r="H89" s="111"/>
      <c r="I89" s="75"/>
      <c r="J89" s="38" t="s">
        <v>25</v>
      </c>
      <c r="K89" s="43">
        <v>43657</v>
      </c>
      <c r="L89" s="45">
        <v>20000</v>
      </c>
      <c r="M89" s="122"/>
    </row>
    <row r="90" spans="1:13" s="8" customFormat="1" ht="15" customHeight="1">
      <c r="A90" s="126"/>
      <c r="B90" s="127"/>
      <c r="C90" s="74"/>
      <c r="D90" s="75"/>
      <c r="E90" s="75"/>
      <c r="F90" s="74"/>
      <c r="G90" s="110"/>
      <c r="H90" s="111"/>
      <c r="I90" s="75"/>
      <c r="J90" s="38" t="s">
        <v>24</v>
      </c>
      <c r="K90" s="46">
        <v>43683</v>
      </c>
      <c r="L90" s="45">
        <v>5000</v>
      </c>
      <c r="M90" s="122"/>
    </row>
    <row r="91" spans="1:13" s="8" customFormat="1" ht="15" customHeight="1" thickBot="1">
      <c r="A91" s="126"/>
      <c r="B91" s="127"/>
      <c r="C91" s="98"/>
      <c r="D91" s="101"/>
      <c r="E91" s="101"/>
      <c r="F91" s="98"/>
      <c r="G91" s="104"/>
      <c r="H91" s="107"/>
      <c r="I91" s="101"/>
      <c r="J91" s="55" t="s">
        <v>25</v>
      </c>
      <c r="K91" s="67">
        <v>43719</v>
      </c>
      <c r="L91" s="49">
        <v>20000</v>
      </c>
      <c r="M91" s="122"/>
    </row>
    <row r="92" spans="1:13" s="8" customFormat="1" ht="30" customHeight="1">
      <c r="A92" s="139">
        <v>17</v>
      </c>
      <c r="B92" s="142">
        <v>43761</v>
      </c>
      <c r="C92" s="85">
        <v>27</v>
      </c>
      <c r="D92" s="82" t="s">
        <v>38</v>
      </c>
      <c r="E92" s="82" t="s">
        <v>37</v>
      </c>
      <c r="F92" s="85" t="s">
        <v>23</v>
      </c>
      <c r="G92" s="82" t="s">
        <v>125</v>
      </c>
      <c r="H92" s="132">
        <v>95000</v>
      </c>
      <c r="I92" s="134" t="s">
        <v>126</v>
      </c>
      <c r="J92" s="60" t="s">
        <v>24</v>
      </c>
      <c r="K92" s="68">
        <v>43775</v>
      </c>
      <c r="L92" s="62">
        <v>30000</v>
      </c>
      <c r="M92" s="136">
        <f>L92-L93+L94-L95</f>
        <v>95000</v>
      </c>
    </row>
    <row r="93" spans="1:13" s="8" customFormat="1" ht="30" customHeight="1">
      <c r="A93" s="140"/>
      <c r="B93" s="143"/>
      <c r="C93" s="86"/>
      <c r="D93" s="83"/>
      <c r="E93" s="83"/>
      <c r="F93" s="86"/>
      <c r="G93" s="83"/>
      <c r="H93" s="111"/>
      <c r="I93" s="75"/>
      <c r="J93" s="38" t="s">
        <v>25</v>
      </c>
      <c r="K93" s="46">
        <v>43782</v>
      </c>
      <c r="L93" s="45">
        <v>30000</v>
      </c>
      <c r="M93" s="137"/>
    </row>
    <row r="94" spans="1:13" s="8" customFormat="1" ht="30" customHeight="1">
      <c r="A94" s="140"/>
      <c r="B94" s="143"/>
      <c r="C94" s="86"/>
      <c r="D94" s="83"/>
      <c r="E94" s="83"/>
      <c r="F94" s="86"/>
      <c r="G94" s="83"/>
      <c r="H94" s="111"/>
      <c r="I94" s="75"/>
      <c r="J94" s="38" t="s">
        <v>24</v>
      </c>
      <c r="K94" s="46" t="s">
        <v>129</v>
      </c>
      <c r="L94" s="45">
        <f>10000+95000</f>
        <v>105000</v>
      </c>
      <c r="M94" s="137"/>
    </row>
    <row r="95" spans="1:13" s="8" customFormat="1" ht="30" customHeight="1" thickBot="1">
      <c r="A95" s="141"/>
      <c r="B95" s="144"/>
      <c r="C95" s="87"/>
      <c r="D95" s="84"/>
      <c r="E95" s="84"/>
      <c r="F95" s="87"/>
      <c r="G95" s="84"/>
      <c r="H95" s="133"/>
      <c r="I95" s="135"/>
      <c r="J95" s="63" t="s">
        <v>25</v>
      </c>
      <c r="K95" s="69">
        <v>43817</v>
      </c>
      <c r="L95" s="65">
        <v>10000</v>
      </c>
      <c r="M95" s="138"/>
    </row>
    <row r="96" spans="1:13" s="8" customFormat="1" ht="30" customHeight="1">
      <c r="A96" s="139">
        <v>18</v>
      </c>
      <c r="B96" s="142">
        <v>43823</v>
      </c>
      <c r="C96" s="85">
        <v>28</v>
      </c>
      <c r="D96" s="82" t="s">
        <v>38</v>
      </c>
      <c r="E96" s="82" t="s">
        <v>37</v>
      </c>
      <c r="F96" s="85" t="s">
        <v>23</v>
      </c>
      <c r="G96" s="82" t="s">
        <v>130</v>
      </c>
      <c r="H96" s="132">
        <v>30000</v>
      </c>
      <c r="I96" s="134" t="s">
        <v>131</v>
      </c>
      <c r="J96" s="60" t="s">
        <v>24</v>
      </c>
      <c r="K96" s="61">
        <v>43823</v>
      </c>
      <c r="L96" s="70">
        <v>30000</v>
      </c>
      <c r="M96" s="136">
        <f>L96-L97</f>
        <v>30000</v>
      </c>
    </row>
    <row r="97" spans="1:13" s="8" customFormat="1" ht="30" customHeight="1" thickBot="1">
      <c r="A97" s="141"/>
      <c r="B97" s="144"/>
      <c r="C97" s="87"/>
      <c r="D97" s="84"/>
      <c r="E97" s="84"/>
      <c r="F97" s="87"/>
      <c r="G97" s="84"/>
      <c r="H97" s="133"/>
      <c r="I97" s="135"/>
      <c r="J97" s="63" t="s">
        <v>25</v>
      </c>
      <c r="K97" s="69"/>
      <c r="L97" s="65"/>
      <c r="M97" s="138"/>
    </row>
    <row r="98" spans="1:13" ht="14.25" customHeight="1">
      <c r="A98" s="56"/>
      <c r="B98" s="130" t="s">
        <v>26</v>
      </c>
      <c r="C98" s="130"/>
      <c r="D98" s="130"/>
      <c r="E98" s="130"/>
      <c r="F98" s="57">
        <f>M15+M21+M21+M29+M33+M42+M44+M46+M48+M50+M52+M54+M56+M59+M63+M74+M84+M92+M96</f>
        <v>125000</v>
      </c>
      <c r="G98" s="58"/>
      <c r="H98" s="58"/>
      <c r="I98" s="58"/>
      <c r="J98" s="58"/>
      <c r="K98" s="58"/>
      <c r="L98" s="58"/>
      <c r="M98" s="59"/>
    </row>
    <row r="99" spans="1:6" ht="9" customHeight="1">
      <c r="A99" s="18"/>
      <c r="B99" s="20"/>
      <c r="C99" s="20"/>
      <c r="D99" s="20"/>
      <c r="E99" s="20"/>
      <c r="F99" s="12"/>
    </row>
    <row r="100" spans="1:13" ht="12.75">
      <c r="A100" s="17" t="s">
        <v>22</v>
      </c>
      <c r="B100" s="128" t="s">
        <v>31</v>
      </c>
      <c r="C100" s="128"/>
      <c r="D100" s="128"/>
      <c r="E100" s="128"/>
      <c r="F100" s="21"/>
      <c r="G100" s="15"/>
      <c r="H100" s="21">
        <v>0</v>
      </c>
      <c r="I100" s="15"/>
      <c r="J100" s="15"/>
      <c r="K100" s="15"/>
      <c r="L100" s="15"/>
      <c r="M100" s="16"/>
    </row>
    <row r="101" spans="1:6" ht="4.5" customHeight="1">
      <c r="A101" s="18"/>
      <c r="B101" s="20"/>
      <c r="C101" s="20"/>
      <c r="D101" s="20"/>
      <c r="E101" s="20"/>
      <c r="F101" s="12"/>
    </row>
    <row r="102" spans="1:13" ht="12.75">
      <c r="A102" s="17" t="s">
        <v>27</v>
      </c>
      <c r="B102" s="131" t="s">
        <v>32</v>
      </c>
      <c r="C102" s="131"/>
      <c r="D102" s="131"/>
      <c r="E102" s="131"/>
      <c r="F102" s="131"/>
      <c r="G102" s="131"/>
      <c r="H102" s="21">
        <v>0</v>
      </c>
      <c r="I102" s="15"/>
      <c r="J102" s="15"/>
      <c r="K102" s="15"/>
      <c r="L102" s="15"/>
      <c r="M102" s="16"/>
    </row>
    <row r="103" spans="1:6" ht="4.5" customHeight="1">
      <c r="A103" s="18"/>
      <c r="B103" s="20"/>
      <c r="C103" s="20"/>
      <c r="D103" s="20"/>
      <c r="E103" s="20"/>
      <c r="F103" s="12"/>
    </row>
    <row r="104" spans="1:13" ht="12.75">
      <c r="A104" s="17" t="s">
        <v>28</v>
      </c>
      <c r="B104" s="128" t="s">
        <v>33</v>
      </c>
      <c r="C104" s="128"/>
      <c r="D104" s="128"/>
      <c r="E104" s="128"/>
      <c r="F104" s="21"/>
      <c r="G104" s="15"/>
      <c r="H104" s="21">
        <v>0</v>
      </c>
      <c r="I104" s="15"/>
      <c r="J104" s="15"/>
      <c r="K104" s="15"/>
      <c r="L104" s="15"/>
      <c r="M104" s="16"/>
    </row>
    <row r="105" spans="1:6" ht="4.5" customHeight="1">
      <c r="A105" s="18"/>
      <c r="B105" s="20"/>
      <c r="C105" s="20"/>
      <c r="D105" s="20"/>
      <c r="E105" s="20"/>
      <c r="F105" s="12"/>
    </row>
    <row r="106" spans="1:13" ht="12.75">
      <c r="A106" s="17" t="s">
        <v>29</v>
      </c>
      <c r="B106" s="128" t="s">
        <v>34</v>
      </c>
      <c r="C106" s="128"/>
      <c r="D106" s="128"/>
      <c r="E106" s="128"/>
      <c r="F106" s="21"/>
      <c r="G106" s="15"/>
      <c r="H106" s="21">
        <v>0</v>
      </c>
      <c r="I106" s="15"/>
      <c r="J106" s="15"/>
      <c r="K106" s="15"/>
      <c r="L106" s="15"/>
      <c r="M106" s="16"/>
    </row>
    <row r="107" spans="1:6" ht="4.5" customHeight="1">
      <c r="A107" s="18"/>
      <c r="B107" s="20"/>
      <c r="C107" s="20"/>
      <c r="D107" s="20"/>
      <c r="E107" s="20"/>
      <c r="F107" s="12"/>
    </row>
    <row r="108" spans="1:13" ht="12.75">
      <c r="A108" s="17" t="s">
        <v>30</v>
      </c>
      <c r="B108" s="19" t="s">
        <v>35</v>
      </c>
      <c r="C108" s="19"/>
      <c r="D108" s="19"/>
      <c r="E108" s="19"/>
      <c r="F108" s="21"/>
      <c r="G108" s="15"/>
      <c r="H108" s="21">
        <v>0</v>
      </c>
      <c r="I108" s="15"/>
      <c r="J108" s="15"/>
      <c r="K108" s="15"/>
      <c r="L108" s="15"/>
      <c r="M108" s="16"/>
    </row>
    <row r="109" spans="1:13" ht="12.75">
      <c r="A109" s="22"/>
      <c r="B109" s="23"/>
      <c r="C109" s="23"/>
      <c r="D109" s="23"/>
      <c r="E109" s="23"/>
      <c r="F109" s="24"/>
      <c r="G109" s="25"/>
      <c r="H109" s="24"/>
      <c r="I109" s="25"/>
      <c r="J109" s="25"/>
      <c r="K109" s="25"/>
      <c r="L109" s="25"/>
      <c r="M109" s="25"/>
    </row>
    <row r="110" spans="2:12" ht="12.75">
      <c r="B110" s="129" t="s">
        <v>53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</row>
    <row r="112" spans="2:12" ht="12.75">
      <c r="B112" s="129" t="s">
        <v>36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</sheetData>
  <mergeCells count="201">
    <mergeCell ref="I96:I97"/>
    <mergeCell ref="M96:M97"/>
    <mergeCell ref="E96:E97"/>
    <mergeCell ref="F96:F97"/>
    <mergeCell ref="G96:G97"/>
    <mergeCell ref="H96:H97"/>
    <mergeCell ref="A96:A97"/>
    <mergeCell ref="B96:B97"/>
    <mergeCell ref="C96:C97"/>
    <mergeCell ref="D96:D97"/>
    <mergeCell ref="A92:A95"/>
    <mergeCell ref="B92:B95"/>
    <mergeCell ref="C92:C95"/>
    <mergeCell ref="D92:D95"/>
    <mergeCell ref="B110:L110"/>
    <mergeCell ref="B112:L112"/>
    <mergeCell ref="B98:E98"/>
    <mergeCell ref="B100:E100"/>
    <mergeCell ref="B102:G102"/>
    <mergeCell ref="B104:E104"/>
    <mergeCell ref="I84:I91"/>
    <mergeCell ref="M84:M91"/>
    <mergeCell ref="B106:E106"/>
    <mergeCell ref="E84:E91"/>
    <mergeCell ref="F84:F91"/>
    <mergeCell ref="G84:G91"/>
    <mergeCell ref="H84:H91"/>
    <mergeCell ref="H92:H95"/>
    <mergeCell ref="I92:I95"/>
    <mergeCell ref="M92:M95"/>
    <mergeCell ref="A84:A91"/>
    <mergeCell ref="B84:B91"/>
    <mergeCell ref="C84:C91"/>
    <mergeCell ref="D84:D91"/>
    <mergeCell ref="H74:H83"/>
    <mergeCell ref="I74:I83"/>
    <mergeCell ref="M74:M83"/>
    <mergeCell ref="I63:I73"/>
    <mergeCell ref="M63:M73"/>
    <mergeCell ref="H63:H73"/>
    <mergeCell ref="A74:A83"/>
    <mergeCell ref="B74:B83"/>
    <mergeCell ref="C74:C83"/>
    <mergeCell ref="D74:D83"/>
    <mergeCell ref="E74:E83"/>
    <mergeCell ref="F74:F83"/>
    <mergeCell ref="G74:G83"/>
    <mergeCell ref="E63:E73"/>
    <mergeCell ref="F63:F73"/>
    <mergeCell ref="G63:G73"/>
    <mergeCell ref="A63:A73"/>
    <mergeCell ref="B63:B73"/>
    <mergeCell ref="C63:C73"/>
    <mergeCell ref="D63:D73"/>
    <mergeCell ref="E59:E62"/>
    <mergeCell ref="F59:F62"/>
    <mergeCell ref="G59:G62"/>
    <mergeCell ref="H59:H62"/>
    <mergeCell ref="A59:A62"/>
    <mergeCell ref="B59:B62"/>
    <mergeCell ref="C59:C62"/>
    <mergeCell ref="D59:D62"/>
    <mergeCell ref="H56:H58"/>
    <mergeCell ref="I56:I58"/>
    <mergeCell ref="M56:M58"/>
    <mergeCell ref="I59:I62"/>
    <mergeCell ref="M59:M62"/>
    <mergeCell ref="H54:H55"/>
    <mergeCell ref="I54:I55"/>
    <mergeCell ref="M54:M55"/>
    <mergeCell ref="A56:A58"/>
    <mergeCell ref="B56:B58"/>
    <mergeCell ref="C56:C58"/>
    <mergeCell ref="D56:D58"/>
    <mergeCell ref="E56:E58"/>
    <mergeCell ref="F56:F58"/>
    <mergeCell ref="G56:G58"/>
    <mergeCell ref="H52:H53"/>
    <mergeCell ref="I52:I53"/>
    <mergeCell ref="M52:M53"/>
    <mergeCell ref="A54:A55"/>
    <mergeCell ref="B54:B55"/>
    <mergeCell ref="C54:C55"/>
    <mergeCell ref="D54:D55"/>
    <mergeCell ref="E54:E55"/>
    <mergeCell ref="F54:F55"/>
    <mergeCell ref="G54:G55"/>
    <mergeCell ref="H50:H51"/>
    <mergeCell ref="I50:I51"/>
    <mergeCell ref="M50:M51"/>
    <mergeCell ref="A52:A53"/>
    <mergeCell ref="B52:B53"/>
    <mergeCell ref="C52:C53"/>
    <mergeCell ref="D52:D53"/>
    <mergeCell ref="E52:E53"/>
    <mergeCell ref="F52:F53"/>
    <mergeCell ref="G52:G53"/>
    <mergeCell ref="H48:H49"/>
    <mergeCell ref="I48:I49"/>
    <mergeCell ref="M48:M49"/>
    <mergeCell ref="A50:A51"/>
    <mergeCell ref="B50:B51"/>
    <mergeCell ref="C50:C51"/>
    <mergeCell ref="D50:D51"/>
    <mergeCell ref="E50:E51"/>
    <mergeCell ref="F50:F51"/>
    <mergeCell ref="G50:G51"/>
    <mergeCell ref="H46:H47"/>
    <mergeCell ref="I46:I47"/>
    <mergeCell ref="M46:M47"/>
    <mergeCell ref="A48:A49"/>
    <mergeCell ref="B48:B49"/>
    <mergeCell ref="C48:C49"/>
    <mergeCell ref="D48:D49"/>
    <mergeCell ref="E48:E49"/>
    <mergeCell ref="F48:F49"/>
    <mergeCell ref="G48:G49"/>
    <mergeCell ref="H44:H45"/>
    <mergeCell ref="I44:I45"/>
    <mergeCell ref="M44:M45"/>
    <mergeCell ref="A46:A47"/>
    <mergeCell ref="B46:B47"/>
    <mergeCell ref="C46:C47"/>
    <mergeCell ref="D46:D47"/>
    <mergeCell ref="E46:E47"/>
    <mergeCell ref="F46:F47"/>
    <mergeCell ref="G46:G47"/>
    <mergeCell ref="H42:H43"/>
    <mergeCell ref="I42:I43"/>
    <mergeCell ref="M42:M43"/>
    <mergeCell ref="A44:A45"/>
    <mergeCell ref="B44:B45"/>
    <mergeCell ref="C44:C45"/>
    <mergeCell ref="D44:D45"/>
    <mergeCell ref="E44:E45"/>
    <mergeCell ref="F44:F45"/>
    <mergeCell ref="G44:G45"/>
    <mergeCell ref="H33:H41"/>
    <mergeCell ref="I33:I41"/>
    <mergeCell ref="M33:M41"/>
    <mergeCell ref="A42:A43"/>
    <mergeCell ref="B42:B43"/>
    <mergeCell ref="C42:C43"/>
    <mergeCell ref="D42:D43"/>
    <mergeCell ref="E42:E43"/>
    <mergeCell ref="F42:F43"/>
    <mergeCell ref="G42:G43"/>
    <mergeCell ref="H29:H32"/>
    <mergeCell ref="I29:I32"/>
    <mergeCell ref="M29:M32"/>
    <mergeCell ref="A33:A41"/>
    <mergeCell ref="B33:B41"/>
    <mergeCell ref="C33:C41"/>
    <mergeCell ref="D33:D41"/>
    <mergeCell ref="E33:E41"/>
    <mergeCell ref="F33:F41"/>
    <mergeCell ref="G33:G41"/>
    <mergeCell ref="H21:H28"/>
    <mergeCell ref="I21:I28"/>
    <mergeCell ref="M21:M28"/>
    <mergeCell ref="A29:A32"/>
    <mergeCell ref="B29:B32"/>
    <mergeCell ref="C29:C32"/>
    <mergeCell ref="D29:D32"/>
    <mergeCell ref="E29:E32"/>
    <mergeCell ref="F29:F32"/>
    <mergeCell ref="G29:G32"/>
    <mergeCell ref="H15:H20"/>
    <mergeCell ref="I15:I20"/>
    <mergeCell ref="M15:M20"/>
    <mergeCell ref="A21:A28"/>
    <mergeCell ref="B21:B28"/>
    <mergeCell ref="C21:C28"/>
    <mergeCell ref="D21:D28"/>
    <mergeCell ref="E21:E28"/>
    <mergeCell ref="F21:F28"/>
    <mergeCell ref="G21:G28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A5:M5"/>
    <mergeCell ref="A6:M6"/>
    <mergeCell ref="A8:M8"/>
    <mergeCell ref="A9:M9"/>
    <mergeCell ref="A10:M10"/>
    <mergeCell ref="A12:A13"/>
    <mergeCell ref="B12:B13"/>
    <mergeCell ref="E92:E95"/>
    <mergeCell ref="F92:F95"/>
    <mergeCell ref="G92:G95"/>
    <mergeCell ref="C12:C13"/>
    <mergeCell ref="D12:D13"/>
    <mergeCell ref="E12:E13"/>
    <mergeCell ref="F12:F13"/>
  </mergeCells>
  <printOptions/>
  <pageMargins left="0.51" right="0.2" top="0.69" bottom="0.37" header="0.5" footer="0.25"/>
  <pageSetup fitToHeight="0" fitToWidth="1" horizontalDpi="600" verticalDpi="600" orientation="landscape" paperSize="9" scale="63" r:id="rId1"/>
  <rowBreaks count="3" manualBreakCount="3">
    <brk id="41" max="12" man="1"/>
    <brk id="62" max="12" man="1"/>
    <brk id="9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SheetLayoutView="100" workbookViewId="0" topLeftCell="A1">
      <selection activeCell="M32" sqref="M32:M3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20.28125" style="0" customWidth="1"/>
    <col min="7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88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29.2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29" customFormat="1" ht="15" customHeight="1" hidden="1">
      <c r="A15" s="98"/>
      <c r="B15" s="95"/>
      <c r="C15" s="166"/>
      <c r="D15" s="101"/>
      <c r="E15" s="160"/>
      <c r="F15" s="98"/>
      <c r="G15" s="163"/>
      <c r="H15" s="107"/>
      <c r="I15" s="160"/>
      <c r="J15" s="32"/>
      <c r="K15" s="35"/>
      <c r="L15" s="31"/>
      <c r="M15" s="169">
        <f>SUM(L15-L16+L17-L18+L19-L20)</f>
        <v>0</v>
      </c>
      <c r="N15" s="28"/>
    </row>
    <row r="16" spans="1:14" s="29" customFormat="1" ht="15" customHeight="1" hidden="1">
      <c r="A16" s="99"/>
      <c r="B16" s="96"/>
      <c r="C16" s="167"/>
      <c r="D16" s="102"/>
      <c r="E16" s="161"/>
      <c r="F16" s="99"/>
      <c r="G16" s="164"/>
      <c r="H16" s="108"/>
      <c r="I16" s="161"/>
      <c r="J16" s="30"/>
      <c r="K16" s="36"/>
      <c r="L16" s="31"/>
      <c r="M16" s="170"/>
      <c r="N16" s="28"/>
    </row>
    <row r="17" spans="1:14" s="29" customFormat="1" ht="15" customHeight="1" hidden="1">
      <c r="A17" s="99"/>
      <c r="B17" s="96"/>
      <c r="C17" s="167"/>
      <c r="D17" s="102"/>
      <c r="E17" s="161"/>
      <c r="F17" s="99"/>
      <c r="G17" s="164"/>
      <c r="H17" s="108"/>
      <c r="I17" s="161"/>
      <c r="J17" s="30"/>
      <c r="K17" s="36"/>
      <c r="L17" s="31"/>
      <c r="M17" s="170"/>
      <c r="N17" s="28"/>
    </row>
    <row r="18" spans="1:14" s="29" customFormat="1" ht="15" customHeight="1" hidden="1">
      <c r="A18" s="99"/>
      <c r="B18" s="96"/>
      <c r="C18" s="167"/>
      <c r="D18" s="102"/>
      <c r="E18" s="161"/>
      <c r="F18" s="99"/>
      <c r="G18" s="164"/>
      <c r="H18" s="108"/>
      <c r="I18" s="161"/>
      <c r="J18" s="30"/>
      <c r="K18" s="36"/>
      <c r="L18" s="31"/>
      <c r="M18" s="170"/>
      <c r="N18" s="28"/>
    </row>
    <row r="19" spans="1:14" s="29" customFormat="1" ht="15" customHeight="1" hidden="1">
      <c r="A19" s="99"/>
      <c r="B19" s="96"/>
      <c r="C19" s="167"/>
      <c r="D19" s="102"/>
      <c r="E19" s="161"/>
      <c r="F19" s="99"/>
      <c r="G19" s="164"/>
      <c r="H19" s="108"/>
      <c r="I19" s="161"/>
      <c r="J19" s="30"/>
      <c r="K19" s="36"/>
      <c r="L19" s="31"/>
      <c r="M19" s="170"/>
      <c r="N19" s="28"/>
    </row>
    <row r="20" spans="1:14" s="29" customFormat="1" ht="15" customHeight="1" hidden="1">
      <c r="A20" s="100"/>
      <c r="B20" s="97"/>
      <c r="C20" s="168"/>
      <c r="D20" s="103"/>
      <c r="E20" s="162"/>
      <c r="F20" s="100"/>
      <c r="G20" s="165"/>
      <c r="H20" s="109"/>
      <c r="I20" s="162"/>
      <c r="J20" s="30"/>
      <c r="K20" s="37"/>
      <c r="L20" s="34"/>
      <c r="M20" s="171"/>
      <c r="N20" s="28"/>
    </row>
    <row r="21" spans="1:14" s="8" customFormat="1" ht="45.75" customHeight="1">
      <c r="A21" s="92">
        <v>1</v>
      </c>
      <c r="B21" s="95">
        <v>43413</v>
      </c>
      <c r="C21" s="98">
        <v>11</v>
      </c>
      <c r="D21" s="101" t="s">
        <v>38</v>
      </c>
      <c r="E21" s="101" t="s">
        <v>37</v>
      </c>
      <c r="F21" s="98" t="s">
        <v>23</v>
      </c>
      <c r="G21" s="104" t="s">
        <v>60</v>
      </c>
      <c r="H21" s="107">
        <v>23850</v>
      </c>
      <c r="I21" s="101" t="s">
        <v>61</v>
      </c>
      <c r="J21" s="38" t="s">
        <v>24</v>
      </c>
      <c r="K21" s="43">
        <v>43459</v>
      </c>
      <c r="L21" s="45">
        <v>23850</v>
      </c>
      <c r="M21" s="78">
        <f>L21-L22+L23-L24</f>
        <v>18850</v>
      </c>
      <c r="N21" s="7"/>
    </row>
    <row r="22" spans="1:14" s="8" customFormat="1" ht="40.5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25</v>
      </c>
      <c r="K22" s="43">
        <v>43510</v>
      </c>
      <c r="L22" s="45">
        <v>23850</v>
      </c>
      <c r="M22" s="79"/>
      <c r="N22" s="7"/>
    </row>
    <row r="23" spans="1:14" s="8" customFormat="1" ht="40.5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24</v>
      </c>
      <c r="K23" s="46" t="s">
        <v>87</v>
      </c>
      <c r="L23" s="45">
        <f>6000+15000+2850</f>
        <v>23850</v>
      </c>
      <c r="M23" s="79"/>
      <c r="N23" s="7"/>
    </row>
    <row r="24" spans="1:14" s="8" customFormat="1" ht="40.5" customHeight="1">
      <c r="A24" s="94"/>
      <c r="B24" s="97"/>
      <c r="C24" s="100"/>
      <c r="D24" s="103"/>
      <c r="E24" s="103"/>
      <c r="F24" s="100"/>
      <c r="G24" s="106"/>
      <c r="H24" s="109"/>
      <c r="I24" s="103"/>
      <c r="J24" s="38" t="s">
        <v>25</v>
      </c>
      <c r="K24" s="43">
        <v>43545</v>
      </c>
      <c r="L24" s="45">
        <v>5000</v>
      </c>
      <c r="M24" s="76"/>
      <c r="N24" s="7"/>
    </row>
    <row r="25" spans="1:16" s="8" customFormat="1" ht="21.75" customHeight="1">
      <c r="A25" s="92">
        <v>2</v>
      </c>
      <c r="B25" s="95">
        <v>43413</v>
      </c>
      <c r="C25" s="98">
        <v>12</v>
      </c>
      <c r="D25" s="101" t="s">
        <v>38</v>
      </c>
      <c r="E25" s="101" t="s">
        <v>37</v>
      </c>
      <c r="F25" s="98" t="s">
        <v>23</v>
      </c>
      <c r="G25" s="104" t="s">
        <v>63</v>
      </c>
      <c r="H25" s="107">
        <v>23700</v>
      </c>
      <c r="I25" s="101" t="s">
        <v>61</v>
      </c>
      <c r="J25" s="38" t="s">
        <v>24</v>
      </c>
      <c r="K25" s="43">
        <v>43459</v>
      </c>
      <c r="L25" s="44">
        <v>23700</v>
      </c>
      <c r="M25" s="77">
        <f>L25+L26-L27-L28+L29-L31</f>
        <v>9000</v>
      </c>
      <c r="N25" s="7"/>
      <c r="P25" s="47"/>
    </row>
    <row r="26" spans="1:14" s="8" customFormat="1" ht="18" customHeight="1">
      <c r="A26" s="93"/>
      <c r="B26" s="96"/>
      <c r="C26" s="99"/>
      <c r="D26" s="102"/>
      <c r="E26" s="102"/>
      <c r="F26" s="99"/>
      <c r="G26" s="105"/>
      <c r="H26" s="108"/>
      <c r="I26" s="102"/>
      <c r="J26" s="38" t="s">
        <v>24</v>
      </c>
      <c r="K26" s="43">
        <v>43495</v>
      </c>
      <c r="L26" s="44">
        <v>23700</v>
      </c>
      <c r="M26" s="71"/>
      <c r="N26" s="7"/>
    </row>
    <row r="27" spans="1:14" s="8" customFormat="1" ht="22.5" customHeight="1">
      <c r="A27" s="93"/>
      <c r="B27" s="96"/>
      <c r="C27" s="99"/>
      <c r="D27" s="102"/>
      <c r="E27" s="102"/>
      <c r="F27" s="99"/>
      <c r="G27" s="105"/>
      <c r="H27" s="108"/>
      <c r="I27" s="102"/>
      <c r="J27" s="38" t="s">
        <v>25</v>
      </c>
      <c r="K27" s="43">
        <v>43483</v>
      </c>
      <c r="L27" s="45">
        <v>23700</v>
      </c>
      <c r="M27" s="71"/>
      <c r="N27" s="7"/>
    </row>
    <row r="28" spans="1:14" s="8" customFormat="1" ht="22.5" customHeight="1">
      <c r="A28" s="93"/>
      <c r="B28" s="96"/>
      <c r="C28" s="99"/>
      <c r="D28" s="102"/>
      <c r="E28" s="102"/>
      <c r="F28" s="99"/>
      <c r="G28" s="105"/>
      <c r="H28" s="108"/>
      <c r="I28" s="102"/>
      <c r="J28" s="38" t="s">
        <v>25</v>
      </c>
      <c r="K28" s="46" t="s">
        <v>82</v>
      </c>
      <c r="L28" s="45">
        <f>6000+17700</f>
        <v>23700</v>
      </c>
      <c r="M28" s="71"/>
      <c r="N28" s="7"/>
    </row>
    <row r="29" spans="1:14" s="8" customFormat="1" ht="22.5" customHeight="1">
      <c r="A29" s="93"/>
      <c r="B29" s="96"/>
      <c r="C29" s="99"/>
      <c r="D29" s="102"/>
      <c r="E29" s="102"/>
      <c r="F29" s="99"/>
      <c r="G29" s="105"/>
      <c r="H29" s="108"/>
      <c r="I29" s="102"/>
      <c r="J29" s="101" t="s">
        <v>24</v>
      </c>
      <c r="K29" s="156" t="s">
        <v>90</v>
      </c>
      <c r="L29" s="158">
        <f>3150+16000+6500+2500</f>
        <v>28150</v>
      </c>
      <c r="M29" s="71"/>
      <c r="N29" s="7"/>
    </row>
    <row r="30" spans="1:14" s="8" customFormat="1" ht="24.75" customHeight="1">
      <c r="A30" s="93"/>
      <c r="B30" s="96"/>
      <c r="C30" s="99"/>
      <c r="D30" s="102"/>
      <c r="E30" s="102"/>
      <c r="F30" s="99"/>
      <c r="G30" s="105"/>
      <c r="H30" s="108"/>
      <c r="I30" s="102"/>
      <c r="J30" s="103"/>
      <c r="K30" s="157"/>
      <c r="L30" s="159"/>
      <c r="M30" s="71"/>
      <c r="N30" s="7"/>
    </row>
    <row r="31" spans="1:14" s="8" customFormat="1" ht="22.5" customHeight="1">
      <c r="A31" s="94"/>
      <c r="B31" s="97"/>
      <c r="C31" s="100"/>
      <c r="D31" s="103"/>
      <c r="E31" s="103"/>
      <c r="F31" s="100"/>
      <c r="G31" s="106"/>
      <c r="H31" s="109"/>
      <c r="I31" s="103"/>
      <c r="J31" s="38" t="s">
        <v>25</v>
      </c>
      <c r="K31" s="46">
        <v>43542</v>
      </c>
      <c r="L31" s="45">
        <v>19150</v>
      </c>
      <c r="M31" s="72"/>
      <c r="N31" s="7"/>
    </row>
    <row r="32" spans="1:14" s="8" customFormat="1" ht="24" customHeight="1">
      <c r="A32" s="92">
        <v>3</v>
      </c>
      <c r="B32" s="95">
        <v>43413</v>
      </c>
      <c r="C32" s="98">
        <v>13</v>
      </c>
      <c r="D32" s="101" t="s">
        <v>38</v>
      </c>
      <c r="E32" s="101" t="s">
        <v>37</v>
      </c>
      <c r="F32" s="98" t="s">
        <v>23</v>
      </c>
      <c r="G32" s="104" t="s">
        <v>65</v>
      </c>
      <c r="H32" s="107">
        <v>23500</v>
      </c>
      <c r="I32" s="101" t="s">
        <v>61</v>
      </c>
      <c r="J32" s="38" t="s">
        <v>24</v>
      </c>
      <c r="K32" s="43">
        <v>43459</v>
      </c>
      <c r="L32" s="44">
        <v>23500</v>
      </c>
      <c r="M32" s="112">
        <f>L32+L33-L34</f>
        <v>23500</v>
      </c>
      <c r="N32" s="7"/>
    </row>
    <row r="33" spans="1:14" s="8" customFormat="1" ht="24.75" customHeight="1">
      <c r="A33" s="93"/>
      <c r="B33" s="96"/>
      <c r="C33" s="99"/>
      <c r="D33" s="102"/>
      <c r="E33" s="102"/>
      <c r="F33" s="99"/>
      <c r="G33" s="105"/>
      <c r="H33" s="108"/>
      <c r="I33" s="102"/>
      <c r="J33" s="38" t="s">
        <v>24</v>
      </c>
      <c r="K33" s="43">
        <v>43495</v>
      </c>
      <c r="L33" s="44">
        <v>23500</v>
      </c>
      <c r="M33" s="112"/>
      <c r="N33" s="7"/>
    </row>
    <row r="34" spans="1:14" s="8" customFormat="1" ht="27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25</v>
      </c>
      <c r="K34" s="46" t="s">
        <v>83</v>
      </c>
      <c r="L34" s="44">
        <v>23500</v>
      </c>
      <c r="M34" s="112"/>
      <c r="N34" s="7"/>
    </row>
    <row r="35" spans="1:14" s="8" customFormat="1" ht="29.25" customHeight="1">
      <c r="A35" s="92">
        <v>4</v>
      </c>
      <c r="B35" s="95">
        <v>43413</v>
      </c>
      <c r="C35" s="98">
        <v>14</v>
      </c>
      <c r="D35" s="101" t="s">
        <v>38</v>
      </c>
      <c r="E35" s="101" t="s">
        <v>37</v>
      </c>
      <c r="F35" s="98" t="s">
        <v>23</v>
      </c>
      <c r="G35" s="104" t="s">
        <v>67</v>
      </c>
      <c r="H35" s="107">
        <v>23000</v>
      </c>
      <c r="I35" s="101" t="s">
        <v>61</v>
      </c>
      <c r="J35" s="38" t="s">
        <v>24</v>
      </c>
      <c r="K35" s="43">
        <v>43437</v>
      </c>
      <c r="L35" s="44">
        <v>23000</v>
      </c>
      <c r="M35" s="77">
        <f>L35+L36-L37+L38-L39+L40-L41</f>
        <v>0</v>
      </c>
      <c r="N35" s="7"/>
    </row>
    <row r="36" spans="1:14" s="8" customFormat="1" ht="22.5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77</v>
      </c>
      <c r="L36" s="44">
        <f>5000+15000</f>
        <v>20000</v>
      </c>
      <c r="M36" s="71"/>
      <c r="N36" s="7"/>
    </row>
    <row r="37" spans="1:14" s="8" customFormat="1" ht="22.5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3">
        <v>43489</v>
      </c>
      <c r="L37" s="45">
        <v>20000</v>
      </c>
      <c r="M37" s="71"/>
      <c r="N37" s="7"/>
    </row>
    <row r="38" spans="1:14" s="8" customFormat="1" ht="22.5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 t="s">
        <v>85</v>
      </c>
      <c r="L38" s="44">
        <f>6000+6000</f>
        <v>12000</v>
      </c>
      <c r="M38" s="71"/>
      <c r="N38" s="7"/>
    </row>
    <row r="39" spans="1:14" s="8" customFormat="1" ht="24.75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 t="s">
        <v>84</v>
      </c>
      <c r="L39" s="45">
        <f>23000+6000</f>
        <v>29000</v>
      </c>
      <c r="M39" s="71"/>
      <c r="N39" s="7"/>
    </row>
    <row r="40" spans="1:14" s="8" customFormat="1" ht="24.75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43525</v>
      </c>
      <c r="L40" s="45">
        <v>17000</v>
      </c>
      <c r="M40" s="71"/>
      <c r="N40" s="7"/>
    </row>
    <row r="41" spans="1:14" s="8" customFormat="1" ht="24.75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43543</v>
      </c>
      <c r="L41" s="45">
        <v>23000</v>
      </c>
      <c r="M41" s="72"/>
      <c r="N41" s="7"/>
    </row>
    <row r="42" spans="1:14" s="8" customFormat="1" ht="49.5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44.25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49.5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43.5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49.5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49.5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49.5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41.25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ht="14.25" customHeight="1">
      <c r="A50" s="13"/>
      <c r="B50" s="151" t="s">
        <v>26</v>
      </c>
      <c r="C50" s="151"/>
      <c r="D50" s="151"/>
      <c r="E50" s="151"/>
      <c r="F50" s="14">
        <f>M21+M25+M32+M35+M42+M44+M46+M48</f>
        <v>51350</v>
      </c>
      <c r="G50" s="15"/>
      <c r="H50" s="15"/>
      <c r="I50" s="15"/>
      <c r="J50" s="15"/>
      <c r="K50" s="15"/>
      <c r="L50" s="15"/>
      <c r="M50" s="16"/>
      <c r="N50" s="7"/>
    </row>
    <row r="51" spans="1:6" ht="9" customHeight="1">
      <c r="A51" s="18"/>
      <c r="B51" s="20"/>
      <c r="C51" s="20"/>
      <c r="D51" s="20"/>
      <c r="E51" s="20"/>
      <c r="F51" s="12"/>
    </row>
    <row r="52" spans="1:14" ht="12.75">
      <c r="A52" s="17" t="s">
        <v>22</v>
      </c>
      <c r="B52" s="128" t="s">
        <v>31</v>
      </c>
      <c r="C52" s="128"/>
      <c r="D52" s="128"/>
      <c r="E52" s="128"/>
      <c r="F52" s="21"/>
      <c r="G52" s="15"/>
      <c r="H52" s="21">
        <v>0</v>
      </c>
      <c r="I52" s="15"/>
      <c r="J52" s="15"/>
      <c r="K52" s="15"/>
      <c r="L52" s="15"/>
      <c r="M52" s="16"/>
      <c r="N52" s="7"/>
    </row>
    <row r="53" spans="1:6" ht="4.5" customHeight="1">
      <c r="A53" s="18"/>
      <c r="B53" s="20"/>
      <c r="C53" s="20"/>
      <c r="D53" s="20"/>
      <c r="E53" s="20"/>
      <c r="F53" s="12"/>
    </row>
    <row r="54" spans="1:14" ht="12.75">
      <c r="A54" s="17" t="s">
        <v>27</v>
      </c>
      <c r="B54" s="131" t="s">
        <v>32</v>
      </c>
      <c r="C54" s="131"/>
      <c r="D54" s="131"/>
      <c r="E54" s="131"/>
      <c r="F54" s="131"/>
      <c r="G54" s="131"/>
      <c r="H54" s="21">
        <v>0</v>
      </c>
      <c r="I54" s="15"/>
      <c r="J54" s="15"/>
      <c r="K54" s="15"/>
      <c r="L54" s="15"/>
      <c r="M54" s="16"/>
      <c r="N54" s="7"/>
    </row>
    <row r="55" spans="1:6" ht="4.5" customHeight="1">
      <c r="A55" s="18"/>
      <c r="B55" s="20"/>
      <c r="C55" s="20"/>
      <c r="D55" s="20"/>
      <c r="E55" s="20"/>
      <c r="F55" s="12"/>
    </row>
    <row r="56" spans="1:14" ht="12.75">
      <c r="A56" s="17" t="s">
        <v>28</v>
      </c>
      <c r="B56" s="128" t="s">
        <v>33</v>
      </c>
      <c r="C56" s="128"/>
      <c r="D56" s="128"/>
      <c r="E56" s="128"/>
      <c r="F56" s="21"/>
      <c r="G56" s="15"/>
      <c r="H56" s="21">
        <v>0</v>
      </c>
      <c r="I56" s="15"/>
      <c r="J56" s="15"/>
      <c r="K56" s="15"/>
      <c r="L56" s="15"/>
      <c r="M56" s="16"/>
      <c r="N56" s="7"/>
    </row>
    <row r="57" spans="1:6" ht="4.5" customHeight="1">
      <c r="A57" s="18"/>
      <c r="B57" s="20"/>
      <c r="C57" s="20"/>
      <c r="D57" s="20"/>
      <c r="E57" s="20"/>
      <c r="F57" s="12"/>
    </row>
    <row r="58" spans="1:14" ht="12.75">
      <c r="A58" s="17" t="s">
        <v>29</v>
      </c>
      <c r="B58" s="128" t="s">
        <v>34</v>
      </c>
      <c r="C58" s="128"/>
      <c r="D58" s="128"/>
      <c r="E58" s="128"/>
      <c r="F58" s="21"/>
      <c r="G58" s="15"/>
      <c r="H58" s="21">
        <v>0</v>
      </c>
      <c r="I58" s="15"/>
      <c r="J58" s="15"/>
      <c r="K58" s="15"/>
      <c r="L58" s="15"/>
      <c r="M58" s="16"/>
      <c r="N58" s="7"/>
    </row>
    <row r="59" spans="1:6" ht="4.5" customHeight="1">
      <c r="A59" s="18"/>
      <c r="B59" s="20"/>
      <c r="C59" s="20"/>
      <c r="D59" s="20"/>
      <c r="E59" s="20"/>
      <c r="F59" s="12"/>
    </row>
    <row r="60" spans="1:14" ht="12.75">
      <c r="A60" s="17" t="s">
        <v>30</v>
      </c>
      <c r="B60" s="19" t="s">
        <v>35</v>
      </c>
      <c r="C60" s="19"/>
      <c r="D60" s="19"/>
      <c r="E60" s="19"/>
      <c r="F60" s="21"/>
      <c r="G60" s="15"/>
      <c r="H60" s="21">
        <v>0</v>
      </c>
      <c r="I60" s="15"/>
      <c r="J60" s="15"/>
      <c r="K60" s="15"/>
      <c r="L60" s="15"/>
      <c r="M60" s="16"/>
      <c r="N60" s="7"/>
    </row>
    <row r="61" spans="1:14" ht="12.75">
      <c r="A61" s="22"/>
      <c r="B61" s="23"/>
      <c r="C61" s="23"/>
      <c r="D61" s="23"/>
      <c r="E61" s="23"/>
      <c r="F61" s="24"/>
      <c r="G61" s="25"/>
      <c r="H61" s="24"/>
      <c r="I61" s="25"/>
      <c r="J61" s="25"/>
      <c r="K61" s="25"/>
      <c r="L61" s="25"/>
      <c r="M61" s="25"/>
      <c r="N61" s="7"/>
    </row>
    <row r="62" spans="2:12" ht="12.75">
      <c r="B62" s="129" t="s">
        <v>53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4" spans="2:12" ht="12.75">
      <c r="B64" s="129" t="s">
        <v>36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</sheetData>
  <mergeCells count="114">
    <mergeCell ref="E21:E24"/>
    <mergeCell ref="F21:F24"/>
    <mergeCell ref="G21:G24"/>
    <mergeCell ref="A21:A24"/>
    <mergeCell ref="B21:B24"/>
    <mergeCell ref="C21:C24"/>
    <mergeCell ref="D21:D24"/>
    <mergeCell ref="G46:G47"/>
    <mergeCell ref="H46:H47"/>
    <mergeCell ref="B44:B45"/>
    <mergeCell ref="H25:H31"/>
    <mergeCell ref="C46:C47"/>
    <mergeCell ref="D46:D47"/>
    <mergeCell ref="E46:E47"/>
    <mergeCell ref="F46:F47"/>
    <mergeCell ref="H35:H41"/>
    <mergeCell ref="D42:D43"/>
    <mergeCell ref="A35:A41"/>
    <mergeCell ref="B35:B41"/>
    <mergeCell ref="C35:C41"/>
    <mergeCell ref="D35:D41"/>
    <mergeCell ref="A48:A49"/>
    <mergeCell ref="B48:B49"/>
    <mergeCell ref="C48:C49"/>
    <mergeCell ref="A42:A43"/>
    <mergeCell ref="B42:B43"/>
    <mergeCell ref="C42:C43"/>
    <mergeCell ref="A44:A45"/>
    <mergeCell ref="C44:C45"/>
    <mergeCell ref="A46:A47"/>
    <mergeCell ref="B46:B47"/>
    <mergeCell ref="D48:D49"/>
    <mergeCell ref="B56:E56"/>
    <mergeCell ref="B58:E58"/>
    <mergeCell ref="B62:L62"/>
    <mergeCell ref="I48:I49"/>
    <mergeCell ref="B64:L64"/>
    <mergeCell ref="M15:M20"/>
    <mergeCell ref="B50:E50"/>
    <mergeCell ref="B52:E52"/>
    <mergeCell ref="B54:G54"/>
    <mergeCell ref="I15:I20"/>
    <mergeCell ref="E48:E49"/>
    <mergeCell ref="F48:F49"/>
    <mergeCell ref="G48:G49"/>
    <mergeCell ref="H48:H49"/>
    <mergeCell ref="A15:A20"/>
    <mergeCell ref="B15:B20"/>
    <mergeCell ref="C15:C20"/>
    <mergeCell ref="D15:D20"/>
    <mergeCell ref="E15:E20"/>
    <mergeCell ref="F15:F20"/>
    <mergeCell ref="G15:G20"/>
    <mergeCell ref="H15:H20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A5:M5"/>
    <mergeCell ref="A6:M6"/>
    <mergeCell ref="A8:M8"/>
    <mergeCell ref="A9:M9"/>
    <mergeCell ref="M48:M49"/>
    <mergeCell ref="H42:H43"/>
    <mergeCell ref="I42:I43"/>
    <mergeCell ref="M42:M43"/>
    <mergeCell ref="I46:I47"/>
    <mergeCell ref="M46:M47"/>
    <mergeCell ref="I44:I45"/>
    <mergeCell ref="M44:M45"/>
    <mergeCell ref="I21:I24"/>
    <mergeCell ref="M21:M24"/>
    <mergeCell ref="I35:I41"/>
    <mergeCell ref="M35:M41"/>
    <mergeCell ref="M32:M34"/>
    <mergeCell ref="J29:J30"/>
    <mergeCell ref="K29:K30"/>
    <mergeCell ref="L29:L30"/>
    <mergeCell ref="H21:H24"/>
    <mergeCell ref="I25:I31"/>
    <mergeCell ref="M25:M31"/>
    <mergeCell ref="F44:F45"/>
    <mergeCell ref="G44:G45"/>
    <mergeCell ref="H44:H45"/>
    <mergeCell ref="H32:H34"/>
    <mergeCell ref="I32:I34"/>
    <mergeCell ref="F35:F41"/>
    <mergeCell ref="G35:G41"/>
    <mergeCell ref="E42:E43"/>
    <mergeCell ref="F42:F43"/>
    <mergeCell ref="G42:G43"/>
    <mergeCell ref="D44:D45"/>
    <mergeCell ref="E44:E45"/>
    <mergeCell ref="A32:A34"/>
    <mergeCell ref="B32:B34"/>
    <mergeCell ref="C32:C34"/>
    <mergeCell ref="A25:A31"/>
    <mergeCell ref="B25:B31"/>
    <mergeCell ref="C25:C31"/>
    <mergeCell ref="D25:D31"/>
    <mergeCell ref="G32:G34"/>
    <mergeCell ref="D32:D34"/>
    <mergeCell ref="E35:E41"/>
    <mergeCell ref="E25:E31"/>
    <mergeCell ref="F25:F31"/>
    <mergeCell ref="G25:G31"/>
    <mergeCell ref="E32:E34"/>
    <mergeCell ref="F32:F34"/>
  </mergeCells>
  <printOptions/>
  <pageMargins left="0.6" right="0.4" top="0.6" bottom="0.23" header="0.5" footer="0.2"/>
  <pageSetup fitToHeight="2" horizontalDpi="600" verticalDpi="600" orientation="landscape" paperSize="9" scale="69" r:id="rId1"/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BreakPreview" zoomScaleSheetLayoutView="100" workbookViewId="0" topLeftCell="A26">
      <selection activeCell="I39" sqref="I39:I40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20.28125" style="0" customWidth="1"/>
    <col min="7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29.2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29" customFormat="1" ht="15" customHeight="1" hidden="1">
      <c r="A15" s="98"/>
      <c r="B15" s="95"/>
      <c r="C15" s="166"/>
      <c r="D15" s="101"/>
      <c r="E15" s="160"/>
      <c r="F15" s="98"/>
      <c r="G15" s="163"/>
      <c r="H15" s="107"/>
      <c r="I15" s="160"/>
      <c r="J15" s="32"/>
      <c r="K15" s="35"/>
      <c r="L15" s="31"/>
      <c r="M15" s="169">
        <f>SUM(L15-L16+L17-L18+L19-L20)</f>
        <v>0</v>
      </c>
      <c r="N15" s="28"/>
    </row>
    <row r="16" spans="1:14" s="29" customFormat="1" ht="15" customHeight="1" hidden="1">
      <c r="A16" s="99"/>
      <c r="B16" s="96"/>
      <c r="C16" s="167"/>
      <c r="D16" s="102"/>
      <c r="E16" s="161"/>
      <c r="F16" s="99"/>
      <c r="G16" s="164"/>
      <c r="H16" s="108"/>
      <c r="I16" s="161"/>
      <c r="J16" s="30"/>
      <c r="K16" s="36"/>
      <c r="L16" s="31"/>
      <c r="M16" s="170"/>
      <c r="N16" s="28"/>
    </row>
    <row r="17" spans="1:14" s="29" customFormat="1" ht="15" customHeight="1" hidden="1">
      <c r="A17" s="99"/>
      <c r="B17" s="96"/>
      <c r="C17" s="167"/>
      <c r="D17" s="102"/>
      <c r="E17" s="161"/>
      <c r="F17" s="99"/>
      <c r="G17" s="164"/>
      <c r="H17" s="108"/>
      <c r="I17" s="161"/>
      <c r="J17" s="30"/>
      <c r="K17" s="36"/>
      <c r="L17" s="31"/>
      <c r="M17" s="170"/>
      <c r="N17" s="28"/>
    </row>
    <row r="18" spans="1:14" s="29" customFormat="1" ht="15" customHeight="1" hidden="1">
      <c r="A18" s="99"/>
      <c r="B18" s="96"/>
      <c r="C18" s="167"/>
      <c r="D18" s="102"/>
      <c r="E18" s="161"/>
      <c r="F18" s="99"/>
      <c r="G18" s="164"/>
      <c r="H18" s="108"/>
      <c r="I18" s="161"/>
      <c r="J18" s="30"/>
      <c r="K18" s="36"/>
      <c r="L18" s="31"/>
      <c r="M18" s="170"/>
      <c r="N18" s="28"/>
    </row>
    <row r="19" spans="1:14" s="29" customFormat="1" ht="15" customHeight="1" hidden="1">
      <c r="A19" s="99"/>
      <c r="B19" s="96"/>
      <c r="C19" s="167"/>
      <c r="D19" s="102"/>
      <c r="E19" s="161"/>
      <c r="F19" s="99"/>
      <c r="G19" s="164"/>
      <c r="H19" s="108"/>
      <c r="I19" s="161"/>
      <c r="J19" s="30"/>
      <c r="K19" s="36"/>
      <c r="L19" s="31"/>
      <c r="M19" s="170"/>
      <c r="N19" s="28"/>
    </row>
    <row r="20" spans="1:14" s="29" customFormat="1" ht="15" customHeight="1" hidden="1">
      <c r="A20" s="100"/>
      <c r="B20" s="97"/>
      <c r="C20" s="168"/>
      <c r="D20" s="103"/>
      <c r="E20" s="162"/>
      <c r="F20" s="100"/>
      <c r="G20" s="165"/>
      <c r="H20" s="109"/>
      <c r="I20" s="162"/>
      <c r="J20" s="30"/>
      <c r="K20" s="37"/>
      <c r="L20" s="34"/>
      <c r="M20" s="171"/>
      <c r="N20" s="28"/>
    </row>
    <row r="21" spans="1:14" s="8" customFormat="1" ht="45.75" customHeight="1">
      <c r="A21" s="86">
        <v>1</v>
      </c>
      <c r="B21" s="73">
        <v>43413</v>
      </c>
      <c r="C21" s="74">
        <v>11</v>
      </c>
      <c r="D21" s="75" t="s">
        <v>38</v>
      </c>
      <c r="E21" s="75" t="s">
        <v>37</v>
      </c>
      <c r="F21" s="74" t="s">
        <v>23</v>
      </c>
      <c r="G21" s="110" t="s">
        <v>60</v>
      </c>
      <c r="H21" s="111">
        <v>23850</v>
      </c>
      <c r="I21" s="75" t="s">
        <v>61</v>
      </c>
      <c r="J21" s="38" t="s">
        <v>24</v>
      </c>
      <c r="K21" s="43">
        <v>43459</v>
      </c>
      <c r="L21" s="45">
        <v>23850</v>
      </c>
      <c r="M21" s="172">
        <f>L21-L22</f>
        <v>0</v>
      </c>
      <c r="N21" s="7"/>
    </row>
    <row r="22" spans="1:14" s="8" customFormat="1" ht="40.5" customHeight="1">
      <c r="A22" s="86"/>
      <c r="B22" s="73"/>
      <c r="C22" s="74"/>
      <c r="D22" s="75"/>
      <c r="E22" s="75"/>
      <c r="F22" s="74"/>
      <c r="G22" s="110"/>
      <c r="H22" s="111"/>
      <c r="I22" s="75"/>
      <c r="J22" s="38" t="s">
        <v>25</v>
      </c>
      <c r="K22" s="43">
        <v>43510</v>
      </c>
      <c r="L22" s="45">
        <v>23850</v>
      </c>
      <c r="M22" s="172"/>
      <c r="N22" s="7"/>
    </row>
    <row r="23" spans="1:16" s="8" customFormat="1" ht="21.75" customHeight="1">
      <c r="A23" s="92">
        <v>2</v>
      </c>
      <c r="B23" s="95">
        <v>43413</v>
      </c>
      <c r="C23" s="98">
        <v>12</v>
      </c>
      <c r="D23" s="101" t="s">
        <v>38</v>
      </c>
      <c r="E23" s="101" t="s">
        <v>37</v>
      </c>
      <c r="F23" s="98" t="s">
        <v>23</v>
      </c>
      <c r="G23" s="104" t="s">
        <v>63</v>
      </c>
      <c r="H23" s="107">
        <v>23700</v>
      </c>
      <c r="I23" s="101" t="s">
        <v>61</v>
      </c>
      <c r="J23" s="38" t="s">
        <v>24</v>
      </c>
      <c r="K23" s="43">
        <v>43459</v>
      </c>
      <c r="L23" s="44">
        <v>23700</v>
      </c>
      <c r="M23" s="77">
        <f>L23+L24-L25-L26</f>
        <v>0</v>
      </c>
      <c r="N23" s="7"/>
      <c r="P23" s="47"/>
    </row>
    <row r="24" spans="1:14" s="8" customFormat="1" ht="18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24</v>
      </c>
      <c r="K24" s="43">
        <v>43495</v>
      </c>
      <c r="L24" s="44">
        <v>23700</v>
      </c>
      <c r="M24" s="71"/>
      <c r="N24" s="7"/>
    </row>
    <row r="25" spans="1:14" s="8" customFormat="1" ht="22.5" customHeight="1">
      <c r="A25" s="93"/>
      <c r="B25" s="96"/>
      <c r="C25" s="99"/>
      <c r="D25" s="102"/>
      <c r="E25" s="102"/>
      <c r="F25" s="99"/>
      <c r="G25" s="105"/>
      <c r="H25" s="108"/>
      <c r="I25" s="102"/>
      <c r="J25" s="38" t="s">
        <v>25</v>
      </c>
      <c r="K25" s="43">
        <v>43483</v>
      </c>
      <c r="L25" s="45">
        <v>23700</v>
      </c>
      <c r="M25" s="71"/>
      <c r="N25" s="7"/>
    </row>
    <row r="26" spans="1:14" s="8" customFormat="1" ht="22.5" customHeight="1">
      <c r="A26" s="94"/>
      <c r="B26" s="97"/>
      <c r="C26" s="100"/>
      <c r="D26" s="103"/>
      <c r="E26" s="103"/>
      <c r="F26" s="100"/>
      <c r="G26" s="106"/>
      <c r="H26" s="109"/>
      <c r="I26" s="103"/>
      <c r="J26" s="38" t="s">
        <v>25</v>
      </c>
      <c r="K26" s="46" t="s">
        <v>82</v>
      </c>
      <c r="L26" s="45">
        <f>6000+17700</f>
        <v>23700</v>
      </c>
      <c r="M26" s="72"/>
      <c r="N26" s="7"/>
    </row>
    <row r="27" spans="1:14" s="8" customFormat="1" ht="24" customHeight="1">
      <c r="A27" s="92">
        <v>3</v>
      </c>
      <c r="B27" s="95">
        <v>43413</v>
      </c>
      <c r="C27" s="98">
        <v>13</v>
      </c>
      <c r="D27" s="101" t="s">
        <v>38</v>
      </c>
      <c r="E27" s="101" t="s">
        <v>37</v>
      </c>
      <c r="F27" s="98" t="s">
        <v>23</v>
      </c>
      <c r="G27" s="104" t="s">
        <v>65</v>
      </c>
      <c r="H27" s="107">
        <v>23500</v>
      </c>
      <c r="I27" s="101" t="s">
        <v>61</v>
      </c>
      <c r="J27" s="38" t="s">
        <v>24</v>
      </c>
      <c r="K27" s="43">
        <v>43459</v>
      </c>
      <c r="L27" s="44">
        <v>23500</v>
      </c>
      <c r="M27" s="112">
        <f>L27+L28-L29</f>
        <v>23500</v>
      </c>
      <c r="N27" s="7"/>
    </row>
    <row r="28" spans="1:14" s="8" customFormat="1" ht="24.75" customHeight="1">
      <c r="A28" s="93"/>
      <c r="B28" s="96"/>
      <c r="C28" s="99"/>
      <c r="D28" s="102"/>
      <c r="E28" s="102"/>
      <c r="F28" s="99"/>
      <c r="G28" s="105"/>
      <c r="H28" s="108"/>
      <c r="I28" s="102"/>
      <c r="J28" s="38" t="s">
        <v>24</v>
      </c>
      <c r="K28" s="43">
        <v>43495</v>
      </c>
      <c r="L28" s="44">
        <v>23500</v>
      </c>
      <c r="M28" s="112"/>
      <c r="N28" s="7"/>
    </row>
    <row r="29" spans="1:14" s="8" customFormat="1" ht="27" customHeight="1">
      <c r="A29" s="93"/>
      <c r="B29" s="96"/>
      <c r="C29" s="99"/>
      <c r="D29" s="102"/>
      <c r="E29" s="102"/>
      <c r="F29" s="99"/>
      <c r="G29" s="105"/>
      <c r="H29" s="108"/>
      <c r="I29" s="102"/>
      <c r="J29" s="38" t="s">
        <v>25</v>
      </c>
      <c r="K29" s="46" t="s">
        <v>83</v>
      </c>
      <c r="L29" s="44">
        <v>23500</v>
      </c>
      <c r="M29" s="112"/>
      <c r="N29" s="7"/>
    </row>
    <row r="30" spans="1:14" s="8" customFormat="1" ht="29.25" customHeight="1">
      <c r="A30" s="92">
        <v>4</v>
      </c>
      <c r="B30" s="95">
        <v>43413</v>
      </c>
      <c r="C30" s="98">
        <v>14</v>
      </c>
      <c r="D30" s="101" t="s">
        <v>38</v>
      </c>
      <c r="E30" s="101" t="s">
        <v>37</v>
      </c>
      <c r="F30" s="98" t="s">
        <v>23</v>
      </c>
      <c r="G30" s="104" t="s">
        <v>67</v>
      </c>
      <c r="H30" s="107">
        <v>23000</v>
      </c>
      <c r="I30" s="101" t="s">
        <v>61</v>
      </c>
      <c r="J30" s="38" t="s">
        <v>24</v>
      </c>
      <c r="K30" s="43">
        <v>43437</v>
      </c>
      <c r="L30" s="44">
        <v>23000</v>
      </c>
      <c r="M30" s="77">
        <f>L30+L31+L33-L32-L34</f>
        <v>6000</v>
      </c>
      <c r="N30" s="7"/>
    </row>
    <row r="31" spans="1:14" s="8" customFormat="1" ht="22.5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24</v>
      </c>
      <c r="K31" s="46" t="s">
        <v>77</v>
      </c>
      <c r="L31" s="44">
        <f>5000+15000</f>
        <v>20000</v>
      </c>
      <c r="M31" s="71"/>
      <c r="N31" s="7"/>
    </row>
    <row r="32" spans="1:14" s="8" customFormat="1" ht="22.5" customHeight="1">
      <c r="A32" s="93"/>
      <c r="B32" s="96"/>
      <c r="C32" s="99"/>
      <c r="D32" s="102"/>
      <c r="E32" s="102"/>
      <c r="F32" s="99"/>
      <c r="G32" s="105"/>
      <c r="H32" s="108"/>
      <c r="I32" s="102"/>
      <c r="J32" s="38" t="s">
        <v>25</v>
      </c>
      <c r="K32" s="43">
        <v>43489</v>
      </c>
      <c r="L32" s="45">
        <v>20000</v>
      </c>
      <c r="M32" s="71"/>
      <c r="N32" s="7"/>
    </row>
    <row r="33" spans="1:14" s="8" customFormat="1" ht="22.5" customHeight="1">
      <c r="A33" s="93"/>
      <c r="B33" s="96"/>
      <c r="C33" s="99"/>
      <c r="D33" s="102"/>
      <c r="E33" s="102"/>
      <c r="F33" s="99"/>
      <c r="G33" s="105"/>
      <c r="H33" s="108"/>
      <c r="I33" s="102"/>
      <c r="J33" s="38" t="s">
        <v>24</v>
      </c>
      <c r="K33" s="46" t="s">
        <v>85</v>
      </c>
      <c r="L33" s="44">
        <f>6000+6000</f>
        <v>12000</v>
      </c>
      <c r="M33" s="71"/>
      <c r="N33" s="7"/>
    </row>
    <row r="34" spans="1:14" s="8" customFormat="1" ht="24.75" customHeight="1">
      <c r="A34" s="94"/>
      <c r="B34" s="97"/>
      <c r="C34" s="100"/>
      <c r="D34" s="103"/>
      <c r="E34" s="103"/>
      <c r="F34" s="100"/>
      <c r="G34" s="106"/>
      <c r="H34" s="109"/>
      <c r="I34" s="103"/>
      <c r="J34" s="38" t="s">
        <v>25</v>
      </c>
      <c r="K34" s="46" t="s">
        <v>84</v>
      </c>
      <c r="L34" s="45">
        <f>23000+6000</f>
        <v>29000</v>
      </c>
      <c r="M34" s="72"/>
      <c r="N34" s="7"/>
    </row>
    <row r="35" spans="1:14" s="8" customFormat="1" ht="49.5" customHeight="1">
      <c r="A35" s="86">
        <v>5</v>
      </c>
      <c r="B35" s="73">
        <v>43458</v>
      </c>
      <c r="C35" s="74">
        <v>15</v>
      </c>
      <c r="D35" s="75" t="s">
        <v>38</v>
      </c>
      <c r="E35" s="75" t="s">
        <v>37</v>
      </c>
      <c r="F35" s="74" t="s">
        <v>23</v>
      </c>
      <c r="G35" s="110" t="s">
        <v>69</v>
      </c>
      <c r="H35" s="111">
        <v>8950</v>
      </c>
      <c r="I35" s="75" t="s">
        <v>86</v>
      </c>
      <c r="J35" s="38" t="s">
        <v>24</v>
      </c>
      <c r="K35" s="43">
        <v>43459</v>
      </c>
      <c r="L35" s="40">
        <v>8950</v>
      </c>
      <c r="M35" s="112">
        <f>L35-L36</f>
        <v>0</v>
      </c>
      <c r="N35" s="7"/>
    </row>
    <row r="36" spans="1:14" s="8" customFormat="1" ht="44.25" customHeight="1">
      <c r="A36" s="86"/>
      <c r="B36" s="73"/>
      <c r="C36" s="74"/>
      <c r="D36" s="75"/>
      <c r="E36" s="75"/>
      <c r="F36" s="74"/>
      <c r="G36" s="110"/>
      <c r="H36" s="111"/>
      <c r="I36" s="75"/>
      <c r="J36" s="38" t="s">
        <v>25</v>
      </c>
      <c r="K36" s="43">
        <v>43480</v>
      </c>
      <c r="L36" s="45">
        <v>8950</v>
      </c>
      <c r="M36" s="112"/>
      <c r="N36" s="7"/>
    </row>
    <row r="37" spans="1:14" s="8" customFormat="1" ht="49.5" customHeight="1">
      <c r="A37" s="86">
        <v>6</v>
      </c>
      <c r="B37" s="73">
        <v>43458</v>
      </c>
      <c r="C37" s="74">
        <v>16</v>
      </c>
      <c r="D37" s="75" t="s">
        <v>38</v>
      </c>
      <c r="E37" s="75" t="s">
        <v>37</v>
      </c>
      <c r="F37" s="74" t="s">
        <v>23</v>
      </c>
      <c r="G37" s="110" t="s">
        <v>71</v>
      </c>
      <c r="H37" s="111">
        <v>10000</v>
      </c>
      <c r="I37" s="75" t="s">
        <v>86</v>
      </c>
      <c r="J37" s="38" t="s">
        <v>24</v>
      </c>
      <c r="K37" s="43">
        <v>43459</v>
      </c>
      <c r="L37" s="40">
        <v>10000</v>
      </c>
      <c r="M37" s="112">
        <f>L37-L38</f>
        <v>0</v>
      </c>
      <c r="N37" s="7"/>
    </row>
    <row r="38" spans="1:14" s="8" customFormat="1" ht="43.5" customHeight="1">
      <c r="A38" s="86"/>
      <c r="B38" s="73"/>
      <c r="C38" s="74"/>
      <c r="D38" s="75"/>
      <c r="E38" s="75"/>
      <c r="F38" s="74"/>
      <c r="G38" s="110"/>
      <c r="H38" s="111"/>
      <c r="I38" s="75"/>
      <c r="J38" s="38" t="s">
        <v>25</v>
      </c>
      <c r="K38" s="43">
        <v>43480</v>
      </c>
      <c r="L38" s="45">
        <v>10000</v>
      </c>
      <c r="M38" s="112"/>
      <c r="N38" s="7"/>
    </row>
    <row r="39" spans="1:14" s="8" customFormat="1" ht="49.5" customHeight="1">
      <c r="A39" s="86">
        <v>7</v>
      </c>
      <c r="B39" s="73">
        <v>43458</v>
      </c>
      <c r="C39" s="74">
        <v>17</v>
      </c>
      <c r="D39" s="75" t="s">
        <v>38</v>
      </c>
      <c r="E39" s="75" t="s">
        <v>37</v>
      </c>
      <c r="F39" s="74" t="s">
        <v>23</v>
      </c>
      <c r="G39" s="110" t="s">
        <v>73</v>
      </c>
      <c r="H39" s="111">
        <v>12000</v>
      </c>
      <c r="I39" s="75" t="s">
        <v>86</v>
      </c>
      <c r="J39" s="38" t="s">
        <v>24</v>
      </c>
      <c r="K39" s="43">
        <v>43459</v>
      </c>
      <c r="L39" s="40">
        <v>12000</v>
      </c>
      <c r="M39" s="112">
        <f>L39-L40</f>
        <v>0</v>
      </c>
      <c r="N39" s="7"/>
    </row>
    <row r="40" spans="1:14" s="8" customFormat="1" ht="49.5" customHeight="1">
      <c r="A40" s="86"/>
      <c r="B40" s="73"/>
      <c r="C40" s="74"/>
      <c r="D40" s="75"/>
      <c r="E40" s="75"/>
      <c r="F40" s="74"/>
      <c r="G40" s="110"/>
      <c r="H40" s="111"/>
      <c r="I40" s="75"/>
      <c r="J40" s="38" t="s">
        <v>25</v>
      </c>
      <c r="K40" s="43">
        <v>43480</v>
      </c>
      <c r="L40" s="45">
        <v>12000</v>
      </c>
      <c r="M40" s="112"/>
      <c r="N40" s="7"/>
    </row>
    <row r="41" spans="1:14" s="8" customFormat="1" ht="49.5" customHeight="1">
      <c r="A41" s="86">
        <v>8</v>
      </c>
      <c r="B41" s="73">
        <v>43496</v>
      </c>
      <c r="C41" s="74">
        <v>18</v>
      </c>
      <c r="D41" s="75" t="s">
        <v>38</v>
      </c>
      <c r="E41" s="75" t="s">
        <v>37</v>
      </c>
      <c r="F41" s="74" t="s">
        <v>23</v>
      </c>
      <c r="G41" s="110" t="s">
        <v>78</v>
      </c>
      <c r="H41" s="111">
        <v>10000</v>
      </c>
      <c r="I41" s="75" t="s">
        <v>79</v>
      </c>
      <c r="J41" s="38" t="s">
        <v>24</v>
      </c>
      <c r="K41" s="43">
        <v>43496</v>
      </c>
      <c r="L41" s="40">
        <v>10000</v>
      </c>
      <c r="M41" s="112">
        <f>L41-L42</f>
        <v>0</v>
      </c>
      <c r="N41" s="7"/>
    </row>
    <row r="42" spans="1:14" s="8" customFormat="1" ht="41.25" customHeight="1">
      <c r="A42" s="86"/>
      <c r="B42" s="73"/>
      <c r="C42" s="74"/>
      <c r="D42" s="75"/>
      <c r="E42" s="75"/>
      <c r="F42" s="74"/>
      <c r="G42" s="110"/>
      <c r="H42" s="111"/>
      <c r="I42" s="75"/>
      <c r="J42" s="38" t="s">
        <v>25</v>
      </c>
      <c r="K42" s="43">
        <v>43503</v>
      </c>
      <c r="L42" s="45">
        <v>10000</v>
      </c>
      <c r="M42" s="112"/>
      <c r="N42" s="7"/>
    </row>
    <row r="43" spans="1:14" ht="14.25" customHeight="1">
      <c r="A43" s="13"/>
      <c r="B43" s="151" t="s">
        <v>26</v>
      </c>
      <c r="C43" s="151"/>
      <c r="D43" s="151"/>
      <c r="E43" s="151"/>
      <c r="F43" s="14">
        <f>M21+M23+M27+M30+M35+M37+M39+M41</f>
        <v>29500</v>
      </c>
      <c r="G43" s="15"/>
      <c r="H43" s="15"/>
      <c r="I43" s="15"/>
      <c r="J43" s="15"/>
      <c r="K43" s="15"/>
      <c r="L43" s="15"/>
      <c r="M43" s="16"/>
      <c r="N43" s="7"/>
    </row>
    <row r="44" spans="1:6" ht="9" customHeight="1">
      <c r="A44" s="18"/>
      <c r="B44" s="20"/>
      <c r="C44" s="20"/>
      <c r="D44" s="20"/>
      <c r="E44" s="20"/>
      <c r="F44" s="12"/>
    </row>
    <row r="45" spans="1:14" ht="12.75">
      <c r="A45" s="17" t="s">
        <v>22</v>
      </c>
      <c r="B45" s="128" t="s">
        <v>31</v>
      </c>
      <c r="C45" s="128"/>
      <c r="D45" s="128"/>
      <c r="E45" s="128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27</v>
      </c>
      <c r="B47" s="131" t="s">
        <v>32</v>
      </c>
      <c r="C47" s="131"/>
      <c r="D47" s="131"/>
      <c r="E47" s="131"/>
      <c r="F47" s="131"/>
      <c r="G47" s="131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28</v>
      </c>
      <c r="B49" s="128" t="s">
        <v>33</v>
      </c>
      <c r="C49" s="128"/>
      <c r="D49" s="128"/>
      <c r="E49" s="128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29</v>
      </c>
      <c r="B51" s="128" t="s">
        <v>34</v>
      </c>
      <c r="C51" s="128"/>
      <c r="D51" s="128"/>
      <c r="E51" s="128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6" ht="4.5" customHeight="1">
      <c r="A52" s="18"/>
      <c r="B52" s="20"/>
      <c r="C52" s="20"/>
      <c r="D52" s="20"/>
      <c r="E52" s="20"/>
      <c r="F52" s="12"/>
    </row>
    <row r="53" spans="1:14" ht="12.75">
      <c r="A53" s="17" t="s">
        <v>30</v>
      </c>
      <c r="B53" s="19" t="s">
        <v>35</v>
      </c>
      <c r="C53" s="19"/>
      <c r="D53" s="19"/>
      <c r="E53" s="19"/>
      <c r="F53" s="21"/>
      <c r="G53" s="15"/>
      <c r="H53" s="21">
        <v>0</v>
      </c>
      <c r="I53" s="15"/>
      <c r="J53" s="15"/>
      <c r="K53" s="15"/>
      <c r="L53" s="15"/>
      <c r="M53" s="16"/>
      <c r="N53" s="7"/>
    </row>
    <row r="54" spans="1:14" ht="12.75">
      <c r="A54" s="22"/>
      <c r="B54" s="23"/>
      <c r="C54" s="23"/>
      <c r="D54" s="23"/>
      <c r="E54" s="23"/>
      <c r="F54" s="24"/>
      <c r="G54" s="25"/>
      <c r="H54" s="24"/>
      <c r="I54" s="25"/>
      <c r="J54" s="25"/>
      <c r="K54" s="25"/>
      <c r="L54" s="25"/>
      <c r="M54" s="25"/>
      <c r="N54" s="7"/>
    </row>
    <row r="55" spans="2:12" ht="12.75">
      <c r="B55" s="129" t="s">
        <v>53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7" spans="2:12" ht="12.75">
      <c r="B57" s="129" t="s">
        <v>36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</row>
  </sheetData>
  <mergeCells count="111">
    <mergeCell ref="M30:M34"/>
    <mergeCell ref="E30:E34"/>
    <mergeCell ref="D30:D34"/>
    <mergeCell ref="C30:C34"/>
    <mergeCell ref="M21:M22"/>
    <mergeCell ref="M23:M26"/>
    <mergeCell ref="A27:A29"/>
    <mergeCell ref="B27:B29"/>
    <mergeCell ref="C27:C29"/>
    <mergeCell ref="D27:D29"/>
    <mergeCell ref="A23:A26"/>
    <mergeCell ref="B23:B26"/>
    <mergeCell ref="M27:M29"/>
    <mergeCell ref="E27:E29"/>
    <mergeCell ref="M12:M13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2:E13"/>
    <mergeCell ref="F12:F13"/>
    <mergeCell ref="G12:I12"/>
    <mergeCell ref="J12:L12"/>
    <mergeCell ref="M41:M42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5:E20"/>
    <mergeCell ref="F15:F20"/>
    <mergeCell ref="G15:G20"/>
    <mergeCell ref="H15:H20"/>
    <mergeCell ref="A15:A20"/>
    <mergeCell ref="B15:B20"/>
    <mergeCell ref="C15:C20"/>
    <mergeCell ref="D15:D20"/>
    <mergeCell ref="M15:M20"/>
    <mergeCell ref="B43:E43"/>
    <mergeCell ref="B45:E45"/>
    <mergeCell ref="B47:G47"/>
    <mergeCell ref="I15:I20"/>
    <mergeCell ref="E41:E42"/>
    <mergeCell ref="F41:F42"/>
    <mergeCell ref="G41:G42"/>
    <mergeCell ref="H41:H42"/>
    <mergeCell ref="I41:I42"/>
    <mergeCell ref="B49:E49"/>
    <mergeCell ref="B51:E51"/>
    <mergeCell ref="B55:L55"/>
    <mergeCell ref="B57:L57"/>
    <mergeCell ref="A41:A42"/>
    <mergeCell ref="B41:B42"/>
    <mergeCell ref="C41:C42"/>
    <mergeCell ref="D41:D42"/>
    <mergeCell ref="A30:A34"/>
    <mergeCell ref="I30:I34"/>
    <mergeCell ref="H30:H34"/>
    <mergeCell ref="G30:G34"/>
    <mergeCell ref="F30:F34"/>
    <mergeCell ref="B30:B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M35:M36"/>
    <mergeCell ref="A37:A38"/>
    <mergeCell ref="B37:B38"/>
    <mergeCell ref="C37:C38"/>
    <mergeCell ref="D37:D38"/>
    <mergeCell ref="E37:E38"/>
    <mergeCell ref="F37:F38"/>
    <mergeCell ref="G37:G38"/>
    <mergeCell ref="H37:H38"/>
    <mergeCell ref="E39:E40"/>
    <mergeCell ref="F39:F40"/>
    <mergeCell ref="G39:G40"/>
    <mergeCell ref="H39:H40"/>
    <mergeCell ref="A39:A40"/>
    <mergeCell ref="B39:B40"/>
    <mergeCell ref="C39:C40"/>
    <mergeCell ref="D39:D40"/>
    <mergeCell ref="I39:I40"/>
    <mergeCell ref="M39:M40"/>
    <mergeCell ref="I37:I38"/>
    <mergeCell ref="M37:M38"/>
    <mergeCell ref="F27:F29"/>
    <mergeCell ref="G27:G29"/>
    <mergeCell ref="H27:H29"/>
    <mergeCell ref="I27:I29"/>
    <mergeCell ref="G23:G26"/>
    <mergeCell ref="H23:H26"/>
    <mergeCell ref="I23:I26"/>
    <mergeCell ref="C23:C26"/>
    <mergeCell ref="D23:D26"/>
    <mergeCell ref="E23:E26"/>
    <mergeCell ref="F23:F26"/>
  </mergeCells>
  <printOptions/>
  <pageMargins left="0.6" right="0.4" top="0.6" bottom="0.23" header="0.5" footer="0.2"/>
  <pageSetup fitToHeight="2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workbookViewId="0" topLeftCell="A27">
      <selection activeCell="I32" sqref="I32:I33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20.28125" style="0" customWidth="1"/>
    <col min="7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76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29.2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29" customFormat="1" ht="15" customHeight="1" hidden="1">
      <c r="A15" s="98"/>
      <c r="B15" s="95"/>
      <c r="C15" s="166"/>
      <c r="D15" s="101"/>
      <c r="E15" s="160"/>
      <c r="F15" s="98"/>
      <c r="G15" s="163"/>
      <c r="H15" s="107"/>
      <c r="I15" s="160"/>
      <c r="J15" s="32"/>
      <c r="K15" s="35"/>
      <c r="L15" s="31"/>
      <c r="M15" s="169">
        <f>SUM(L15-L16+L17-L18+L19-L20)</f>
        <v>0</v>
      </c>
      <c r="N15" s="28"/>
    </row>
    <row r="16" spans="1:14" s="29" customFormat="1" ht="15" customHeight="1" hidden="1">
      <c r="A16" s="99"/>
      <c r="B16" s="96"/>
      <c r="C16" s="167"/>
      <c r="D16" s="102"/>
      <c r="E16" s="161"/>
      <c r="F16" s="99"/>
      <c r="G16" s="164"/>
      <c r="H16" s="108"/>
      <c r="I16" s="161"/>
      <c r="J16" s="30"/>
      <c r="K16" s="36"/>
      <c r="L16" s="31"/>
      <c r="M16" s="170"/>
      <c r="N16" s="28"/>
    </row>
    <row r="17" spans="1:14" s="29" customFormat="1" ht="15" customHeight="1" hidden="1">
      <c r="A17" s="99"/>
      <c r="B17" s="96"/>
      <c r="C17" s="167"/>
      <c r="D17" s="102"/>
      <c r="E17" s="161"/>
      <c r="F17" s="99"/>
      <c r="G17" s="164"/>
      <c r="H17" s="108"/>
      <c r="I17" s="161"/>
      <c r="J17" s="30"/>
      <c r="K17" s="36"/>
      <c r="L17" s="31"/>
      <c r="M17" s="170"/>
      <c r="N17" s="28"/>
    </row>
    <row r="18" spans="1:14" s="29" customFormat="1" ht="15" customHeight="1" hidden="1">
      <c r="A18" s="99"/>
      <c r="B18" s="96"/>
      <c r="C18" s="167"/>
      <c r="D18" s="102"/>
      <c r="E18" s="161"/>
      <c r="F18" s="99"/>
      <c r="G18" s="164"/>
      <c r="H18" s="108"/>
      <c r="I18" s="161"/>
      <c r="J18" s="30"/>
      <c r="K18" s="36"/>
      <c r="L18" s="31"/>
      <c r="M18" s="170"/>
      <c r="N18" s="28"/>
    </row>
    <row r="19" spans="1:14" s="29" customFormat="1" ht="15" customHeight="1" hidden="1">
      <c r="A19" s="99"/>
      <c r="B19" s="96"/>
      <c r="C19" s="167"/>
      <c r="D19" s="102"/>
      <c r="E19" s="161"/>
      <c r="F19" s="99"/>
      <c r="G19" s="164"/>
      <c r="H19" s="108"/>
      <c r="I19" s="161"/>
      <c r="J19" s="30"/>
      <c r="K19" s="36"/>
      <c r="L19" s="31"/>
      <c r="M19" s="170"/>
      <c r="N19" s="28"/>
    </row>
    <row r="20" spans="1:14" s="29" customFormat="1" ht="15" customHeight="1" hidden="1">
      <c r="A20" s="100"/>
      <c r="B20" s="97"/>
      <c r="C20" s="168"/>
      <c r="D20" s="103"/>
      <c r="E20" s="162"/>
      <c r="F20" s="100"/>
      <c r="G20" s="165"/>
      <c r="H20" s="109"/>
      <c r="I20" s="162"/>
      <c r="J20" s="30"/>
      <c r="K20" s="37"/>
      <c r="L20" s="34"/>
      <c r="M20" s="171"/>
      <c r="N20" s="28"/>
    </row>
    <row r="21" spans="1:14" s="8" customFormat="1" ht="45.75" customHeight="1">
      <c r="A21" s="86">
        <v>1</v>
      </c>
      <c r="B21" s="73">
        <v>43413</v>
      </c>
      <c r="C21" s="74">
        <v>11</v>
      </c>
      <c r="D21" s="75" t="s">
        <v>38</v>
      </c>
      <c r="E21" s="75" t="s">
        <v>37</v>
      </c>
      <c r="F21" s="74" t="s">
        <v>23</v>
      </c>
      <c r="G21" s="110" t="s">
        <v>60</v>
      </c>
      <c r="H21" s="111">
        <v>23850</v>
      </c>
      <c r="I21" s="75" t="s">
        <v>61</v>
      </c>
      <c r="J21" s="38" t="s">
        <v>24</v>
      </c>
      <c r="K21" s="43">
        <v>43459</v>
      </c>
      <c r="L21" s="45">
        <v>23850</v>
      </c>
      <c r="M21" s="173">
        <f>L21</f>
        <v>23850</v>
      </c>
      <c r="N21" s="7"/>
    </row>
    <row r="22" spans="1:14" s="8" customFormat="1" ht="40.5" customHeight="1">
      <c r="A22" s="86"/>
      <c r="B22" s="73"/>
      <c r="C22" s="74"/>
      <c r="D22" s="75"/>
      <c r="E22" s="75"/>
      <c r="F22" s="74"/>
      <c r="G22" s="110"/>
      <c r="H22" s="111"/>
      <c r="I22" s="75"/>
      <c r="J22" s="38" t="s">
        <v>25</v>
      </c>
      <c r="K22" s="11" t="s">
        <v>62</v>
      </c>
      <c r="L22" s="11" t="s">
        <v>62</v>
      </c>
      <c r="M22" s="112"/>
      <c r="N22" s="7"/>
    </row>
    <row r="23" spans="1:14" s="8" customFormat="1" ht="21.75" customHeight="1">
      <c r="A23" s="86">
        <v>2</v>
      </c>
      <c r="B23" s="73">
        <v>43413</v>
      </c>
      <c r="C23" s="74">
        <v>12</v>
      </c>
      <c r="D23" s="75" t="s">
        <v>38</v>
      </c>
      <c r="E23" s="75" t="s">
        <v>37</v>
      </c>
      <c r="F23" s="74" t="s">
        <v>23</v>
      </c>
      <c r="G23" s="110" t="s">
        <v>63</v>
      </c>
      <c r="H23" s="111">
        <v>23700</v>
      </c>
      <c r="I23" s="75" t="s">
        <v>61</v>
      </c>
      <c r="J23" s="38" t="s">
        <v>24</v>
      </c>
      <c r="K23" s="43">
        <v>43459</v>
      </c>
      <c r="L23" s="44">
        <v>23700</v>
      </c>
      <c r="M23" s="112">
        <f>L23+L24-L25</f>
        <v>23700</v>
      </c>
      <c r="N23" s="7"/>
    </row>
    <row r="24" spans="1:14" s="8" customFormat="1" ht="18" customHeight="1">
      <c r="A24" s="86"/>
      <c r="B24" s="73"/>
      <c r="C24" s="74"/>
      <c r="D24" s="75"/>
      <c r="E24" s="75"/>
      <c r="F24" s="74"/>
      <c r="G24" s="110"/>
      <c r="H24" s="111"/>
      <c r="I24" s="75"/>
      <c r="J24" s="38" t="s">
        <v>24</v>
      </c>
      <c r="K24" s="43">
        <v>43495</v>
      </c>
      <c r="L24" s="44">
        <v>23700</v>
      </c>
      <c r="M24" s="112"/>
      <c r="N24" s="7"/>
    </row>
    <row r="25" spans="1:14" s="8" customFormat="1" ht="48" customHeight="1">
      <c r="A25" s="86"/>
      <c r="B25" s="73"/>
      <c r="C25" s="74"/>
      <c r="D25" s="75"/>
      <c r="E25" s="75"/>
      <c r="F25" s="74"/>
      <c r="G25" s="110"/>
      <c r="H25" s="111"/>
      <c r="I25" s="75"/>
      <c r="J25" s="38" t="s">
        <v>25</v>
      </c>
      <c r="K25" s="43">
        <v>43483</v>
      </c>
      <c r="L25" s="45">
        <v>23700</v>
      </c>
      <c r="M25" s="112"/>
      <c r="N25" s="7"/>
    </row>
    <row r="26" spans="1:14" s="8" customFormat="1" ht="24" customHeight="1">
      <c r="A26" s="86">
        <v>3</v>
      </c>
      <c r="B26" s="73">
        <v>43413</v>
      </c>
      <c r="C26" s="74">
        <v>13</v>
      </c>
      <c r="D26" s="75" t="s">
        <v>38</v>
      </c>
      <c r="E26" s="75" t="s">
        <v>37</v>
      </c>
      <c r="F26" s="74" t="s">
        <v>23</v>
      </c>
      <c r="G26" s="110" t="s">
        <v>65</v>
      </c>
      <c r="H26" s="111">
        <v>23500</v>
      </c>
      <c r="I26" s="75" t="s">
        <v>61</v>
      </c>
      <c r="J26" s="38" t="s">
        <v>24</v>
      </c>
      <c r="K26" s="43">
        <v>43459</v>
      </c>
      <c r="L26" s="44">
        <v>23500</v>
      </c>
      <c r="M26" s="112">
        <f>L26+L27-L28</f>
        <v>23500</v>
      </c>
      <c r="N26" s="7"/>
    </row>
    <row r="27" spans="1:14" s="8" customFormat="1" ht="24.75" customHeight="1">
      <c r="A27" s="86"/>
      <c r="B27" s="73"/>
      <c r="C27" s="74"/>
      <c r="D27" s="75"/>
      <c r="E27" s="75"/>
      <c r="F27" s="74"/>
      <c r="G27" s="110"/>
      <c r="H27" s="111"/>
      <c r="I27" s="75"/>
      <c r="J27" s="38" t="s">
        <v>24</v>
      </c>
      <c r="K27" s="43">
        <v>43495</v>
      </c>
      <c r="L27" s="44">
        <v>23500</v>
      </c>
      <c r="M27" s="112"/>
      <c r="N27" s="7"/>
    </row>
    <row r="28" spans="1:14" s="8" customFormat="1" ht="41.25" customHeight="1">
      <c r="A28" s="86"/>
      <c r="B28" s="73"/>
      <c r="C28" s="74"/>
      <c r="D28" s="75"/>
      <c r="E28" s="75"/>
      <c r="F28" s="74"/>
      <c r="G28" s="110"/>
      <c r="H28" s="111"/>
      <c r="I28" s="75"/>
      <c r="J28" s="38" t="s">
        <v>25</v>
      </c>
      <c r="K28" s="43">
        <v>43483</v>
      </c>
      <c r="L28" s="44">
        <v>23500</v>
      </c>
      <c r="M28" s="112"/>
      <c r="N28" s="7"/>
    </row>
    <row r="29" spans="1:14" s="8" customFormat="1" ht="29.25" customHeight="1">
      <c r="A29" s="86">
        <v>4</v>
      </c>
      <c r="B29" s="73">
        <v>43413</v>
      </c>
      <c r="C29" s="74">
        <v>14</v>
      </c>
      <c r="D29" s="75" t="s">
        <v>38</v>
      </c>
      <c r="E29" s="75" t="s">
        <v>37</v>
      </c>
      <c r="F29" s="74" t="s">
        <v>23</v>
      </c>
      <c r="G29" s="110" t="s">
        <v>67</v>
      </c>
      <c r="H29" s="111">
        <v>23000</v>
      </c>
      <c r="I29" s="75" t="s">
        <v>61</v>
      </c>
      <c r="J29" s="38" t="s">
        <v>24</v>
      </c>
      <c r="K29" s="43">
        <v>43437</v>
      </c>
      <c r="L29" s="44">
        <v>23000</v>
      </c>
      <c r="M29" s="112">
        <f>L29+L30-L31</f>
        <v>23000</v>
      </c>
      <c r="N29" s="7"/>
    </row>
    <row r="30" spans="1:14" s="8" customFormat="1" ht="22.5" customHeight="1">
      <c r="A30" s="86"/>
      <c r="B30" s="73"/>
      <c r="C30" s="74"/>
      <c r="D30" s="75"/>
      <c r="E30" s="75"/>
      <c r="F30" s="74"/>
      <c r="G30" s="110"/>
      <c r="H30" s="111"/>
      <c r="I30" s="75"/>
      <c r="J30" s="38" t="s">
        <v>24</v>
      </c>
      <c r="K30" s="46" t="s">
        <v>77</v>
      </c>
      <c r="L30" s="44">
        <f>5000+15000</f>
        <v>20000</v>
      </c>
      <c r="M30" s="112"/>
      <c r="N30" s="7"/>
    </row>
    <row r="31" spans="1:14" s="8" customFormat="1" ht="36" customHeight="1">
      <c r="A31" s="86"/>
      <c r="B31" s="73"/>
      <c r="C31" s="74"/>
      <c r="D31" s="75"/>
      <c r="E31" s="75"/>
      <c r="F31" s="74"/>
      <c r="G31" s="110"/>
      <c r="H31" s="111"/>
      <c r="I31" s="75"/>
      <c r="J31" s="38" t="s">
        <v>25</v>
      </c>
      <c r="K31" s="43">
        <v>43489</v>
      </c>
      <c r="L31" s="45">
        <v>20000</v>
      </c>
      <c r="M31" s="112"/>
      <c r="N31" s="7"/>
    </row>
    <row r="32" spans="1:14" s="8" customFormat="1" ht="49.5" customHeight="1">
      <c r="A32" s="86">
        <v>5</v>
      </c>
      <c r="B32" s="73">
        <v>43458</v>
      </c>
      <c r="C32" s="74">
        <v>15</v>
      </c>
      <c r="D32" s="75" t="s">
        <v>38</v>
      </c>
      <c r="E32" s="75" t="s">
        <v>37</v>
      </c>
      <c r="F32" s="74" t="s">
        <v>23</v>
      </c>
      <c r="G32" s="110" t="s">
        <v>69</v>
      </c>
      <c r="H32" s="111">
        <v>8950</v>
      </c>
      <c r="I32" s="75" t="s">
        <v>86</v>
      </c>
      <c r="J32" s="38" t="s">
        <v>24</v>
      </c>
      <c r="K32" s="43">
        <v>43459</v>
      </c>
      <c r="L32" s="40">
        <v>8950</v>
      </c>
      <c r="M32" s="112">
        <f>L32-L33</f>
        <v>0</v>
      </c>
      <c r="N32" s="7"/>
    </row>
    <row r="33" spans="1:14" s="8" customFormat="1" ht="44.25" customHeight="1">
      <c r="A33" s="86"/>
      <c r="B33" s="73"/>
      <c r="C33" s="74"/>
      <c r="D33" s="75"/>
      <c r="E33" s="75"/>
      <c r="F33" s="74"/>
      <c r="G33" s="110"/>
      <c r="H33" s="111"/>
      <c r="I33" s="75"/>
      <c r="J33" s="38" t="s">
        <v>25</v>
      </c>
      <c r="K33" s="43">
        <v>43480</v>
      </c>
      <c r="L33" s="45">
        <v>8950</v>
      </c>
      <c r="M33" s="112"/>
      <c r="N33" s="7"/>
    </row>
    <row r="34" spans="1:14" s="8" customFormat="1" ht="49.5" customHeight="1">
      <c r="A34" s="86">
        <v>6</v>
      </c>
      <c r="B34" s="73">
        <v>43458</v>
      </c>
      <c r="C34" s="74">
        <v>16</v>
      </c>
      <c r="D34" s="75" t="s">
        <v>38</v>
      </c>
      <c r="E34" s="75" t="s">
        <v>37</v>
      </c>
      <c r="F34" s="74" t="s">
        <v>23</v>
      </c>
      <c r="G34" s="110" t="s">
        <v>71</v>
      </c>
      <c r="H34" s="111">
        <v>10000</v>
      </c>
      <c r="I34" s="75" t="s">
        <v>86</v>
      </c>
      <c r="J34" s="38" t="s">
        <v>24</v>
      </c>
      <c r="K34" s="43">
        <v>43459</v>
      </c>
      <c r="L34" s="40">
        <v>10000</v>
      </c>
      <c r="M34" s="112">
        <f>L34-L35</f>
        <v>0</v>
      </c>
      <c r="N34" s="7"/>
    </row>
    <row r="35" spans="1:14" s="8" customFormat="1" ht="43.5" customHeight="1">
      <c r="A35" s="86"/>
      <c r="B35" s="73"/>
      <c r="C35" s="74"/>
      <c r="D35" s="75"/>
      <c r="E35" s="75"/>
      <c r="F35" s="74"/>
      <c r="G35" s="110"/>
      <c r="H35" s="111"/>
      <c r="I35" s="75"/>
      <c r="J35" s="38" t="s">
        <v>25</v>
      </c>
      <c r="K35" s="43">
        <v>43480</v>
      </c>
      <c r="L35" s="45">
        <v>10000</v>
      </c>
      <c r="M35" s="112"/>
      <c r="N35" s="7"/>
    </row>
    <row r="36" spans="1:14" s="8" customFormat="1" ht="49.5" customHeight="1">
      <c r="A36" s="86">
        <v>7</v>
      </c>
      <c r="B36" s="73">
        <v>43458</v>
      </c>
      <c r="C36" s="74">
        <v>17</v>
      </c>
      <c r="D36" s="75" t="s">
        <v>38</v>
      </c>
      <c r="E36" s="75" t="s">
        <v>37</v>
      </c>
      <c r="F36" s="74" t="s">
        <v>23</v>
      </c>
      <c r="G36" s="110" t="s">
        <v>73</v>
      </c>
      <c r="H36" s="111">
        <v>12000</v>
      </c>
      <c r="I36" s="75" t="s">
        <v>86</v>
      </c>
      <c r="J36" s="38" t="s">
        <v>24</v>
      </c>
      <c r="K36" s="43">
        <v>43459</v>
      </c>
      <c r="L36" s="40">
        <v>12000</v>
      </c>
      <c r="M36" s="112">
        <f>L36-L37</f>
        <v>0</v>
      </c>
      <c r="N36" s="7"/>
    </row>
    <row r="37" spans="1:14" s="8" customFormat="1" ht="49.5" customHeight="1">
      <c r="A37" s="86"/>
      <c r="B37" s="73"/>
      <c r="C37" s="74"/>
      <c r="D37" s="75"/>
      <c r="E37" s="75"/>
      <c r="F37" s="74"/>
      <c r="G37" s="110"/>
      <c r="H37" s="111"/>
      <c r="I37" s="75"/>
      <c r="J37" s="38" t="s">
        <v>25</v>
      </c>
      <c r="K37" s="43">
        <v>43480</v>
      </c>
      <c r="L37" s="45">
        <v>12000</v>
      </c>
      <c r="M37" s="112"/>
      <c r="N37" s="7"/>
    </row>
    <row r="38" spans="1:14" s="8" customFormat="1" ht="49.5" customHeight="1">
      <c r="A38" s="86">
        <v>8</v>
      </c>
      <c r="B38" s="73">
        <v>43496</v>
      </c>
      <c r="C38" s="74">
        <v>18</v>
      </c>
      <c r="D38" s="75" t="s">
        <v>38</v>
      </c>
      <c r="E38" s="75" t="s">
        <v>37</v>
      </c>
      <c r="F38" s="74" t="s">
        <v>23</v>
      </c>
      <c r="G38" s="110" t="s">
        <v>78</v>
      </c>
      <c r="H38" s="111">
        <v>10000</v>
      </c>
      <c r="I38" s="75" t="s">
        <v>79</v>
      </c>
      <c r="J38" s="38" t="s">
        <v>24</v>
      </c>
      <c r="K38" s="43">
        <v>43496</v>
      </c>
      <c r="L38" s="40">
        <v>10000</v>
      </c>
      <c r="M38" s="112">
        <f>L38</f>
        <v>10000</v>
      </c>
      <c r="N38" s="7"/>
    </row>
    <row r="39" spans="1:14" s="8" customFormat="1" ht="41.25" customHeight="1">
      <c r="A39" s="86"/>
      <c r="B39" s="73"/>
      <c r="C39" s="74"/>
      <c r="D39" s="75"/>
      <c r="E39" s="75"/>
      <c r="F39" s="74"/>
      <c r="G39" s="110"/>
      <c r="H39" s="111"/>
      <c r="I39" s="75"/>
      <c r="J39" s="38" t="s">
        <v>25</v>
      </c>
      <c r="K39" s="11" t="s">
        <v>62</v>
      </c>
      <c r="L39" s="11" t="s">
        <v>62</v>
      </c>
      <c r="M39" s="112"/>
      <c r="N39" s="7"/>
    </row>
    <row r="40" spans="1:14" ht="14.25" customHeight="1">
      <c r="A40" s="13"/>
      <c r="B40" s="151" t="s">
        <v>26</v>
      </c>
      <c r="C40" s="151"/>
      <c r="D40" s="151"/>
      <c r="E40" s="151"/>
      <c r="F40" s="14">
        <f>M21+M23+M26+M29+M32+M34+M36+M38</f>
        <v>104050</v>
      </c>
      <c r="G40" s="15"/>
      <c r="H40" s="15"/>
      <c r="I40" s="15"/>
      <c r="J40" s="15"/>
      <c r="K40" s="15"/>
      <c r="L40" s="15"/>
      <c r="M40" s="16"/>
      <c r="N40" s="7"/>
    </row>
    <row r="41" spans="1:6" ht="9" customHeight="1">
      <c r="A41" s="18"/>
      <c r="B41" s="20"/>
      <c r="C41" s="20"/>
      <c r="D41" s="20"/>
      <c r="E41" s="20"/>
      <c r="F41" s="12"/>
    </row>
    <row r="42" spans="1:14" ht="12.75">
      <c r="A42" s="17" t="s">
        <v>22</v>
      </c>
      <c r="B42" s="128" t="s">
        <v>31</v>
      </c>
      <c r="C42" s="128"/>
      <c r="D42" s="128"/>
      <c r="E42" s="128"/>
      <c r="F42" s="21"/>
      <c r="G42" s="15"/>
      <c r="H42" s="21">
        <v>0</v>
      </c>
      <c r="I42" s="15"/>
      <c r="J42" s="15"/>
      <c r="K42" s="15"/>
      <c r="L42" s="15"/>
      <c r="M42" s="16"/>
      <c r="N42" s="7"/>
    </row>
    <row r="43" spans="1:6" ht="4.5" customHeight="1">
      <c r="A43" s="18"/>
      <c r="B43" s="20"/>
      <c r="C43" s="20"/>
      <c r="D43" s="20"/>
      <c r="E43" s="20"/>
      <c r="F43" s="12"/>
    </row>
    <row r="44" spans="1:14" ht="12.75">
      <c r="A44" s="17" t="s">
        <v>27</v>
      </c>
      <c r="B44" s="131" t="s">
        <v>32</v>
      </c>
      <c r="C44" s="131"/>
      <c r="D44" s="131"/>
      <c r="E44" s="131"/>
      <c r="F44" s="131"/>
      <c r="G44" s="131"/>
      <c r="H44" s="21">
        <v>0</v>
      </c>
      <c r="I44" s="15"/>
      <c r="J44" s="15"/>
      <c r="K44" s="15"/>
      <c r="L44" s="15"/>
      <c r="M44" s="16"/>
      <c r="N44" s="7"/>
    </row>
    <row r="45" spans="1:6" ht="4.5" customHeight="1">
      <c r="A45" s="18"/>
      <c r="B45" s="20"/>
      <c r="C45" s="20"/>
      <c r="D45" s="20"/>
      <c r="E45" s="20"/>
      <c r="F45" s="12"/>
    </row>
    <row r="46" spans="1:14" ht="12.75">
      <c r="A46" s="17" t="s">
        <v>28</v>
      </c>
      <c r="B46" s="128" t="s">
        <v>33</v>
      </c>
      <c r="C46" s="128"/>
      <c r="D46" s="128"/>
      <c r="E46" s="128"/>
      <c r="F46" s="21"/>
      <c r="G46" s="15"/>
      <c r="H46" s="21">
        <v>0</v>
      </c>
      <c r="I46" s="15"/>
      <c r="J46" s="15"/>
      <c r="K46" s="15"/>
      <c r="L46" s="15"/>
      <c r="M46" s="16"/>
      <c r="N46" s="7"/>
    </row>
    <row r="47" spans="1:6" ht="4.5" customHeight="1">
      <c r="A47" s="18"/>
      <c r="B47" s="20"/>
      <c r="C47" s="20"/>
      <c r="D47" s="20"/>
      <c r="E47" s="20"/>
      <c r="F47" s="12"/>
    </row>
    <row r="48" spans="1:14" ht="12.75">
      <c r="A48" s="17" t="s">
        <v>29</v>
      </c>
      <c r="B48" s="128" t="s">
        <v>34</v>
      </c>
      <c r="C48" s="128"/>
      <c r="D48" s="128"/>
      <c r="E48" s="128"/>
      <c r="F48" s="21"/>
      <c r="G48" s="15"/>
      <c r="H48" s="21">
        <v>0</v>
      </c>
      <c r="I48" s="15"/>
      <c r="J48" s="15"/>
      <c r="K48" s="15"/>
      <c r="L48" s="15"/>
      <c r="M48" s="16"/>
      <c r="N48" s="7"/>
    </row>
    <row r="49" spans="1:6" ht="4.5" customHeight="1">
      <c r="A49" s="18"/>
      <c r="B49" s="20"/>
      <c r="C49" s="20"/>
      <c r="D49" s="20"/>
      <c r="E49" s="20"/>
      <c r="F49" s="12"/>
    </row>
    <row r="50" spans="1:14" ht="12.75">
      <c r="A50" s="17" t="s">
        <v>30</v>
      </c>
      <c r="B50" s="19" t="s">
        <v>35</v>
      </c>
      <c r="C50" s="19"/>
      <c r="D50" s="19"/>
      <c r="E50" s="19"/>
      <c r="F50" s="21"/>
      <c r="G50" s="15"/>
      <c r="H50" s="21">
        <v>0</v>
      </c>
      <c r="I50" s="15"/>
      <c r="J50" s="15"/>
      <c r="K50" s="15"/>
      <c r="L50" s="15"/>
      <c r="M50" s="16"/>
      <c r="N50" s="7"/>
    </row>
    <row r="51" spans="1:14" ht="12.75">
      <c r="A51" s="22"/>
      <c r="B51" s="23"/>
      <c r="C51" s="23"/>
      <c r="D51" s="23"/>
      <c r="E51" s="23"/>
      <c r="F51" s="24"/>
      <c r="G51" s="25"/>
      <c r="H51" s="24"/>
      <c r="I51" s="25"/>
      <c r="J51" s="25"/>
      <c r="K51" s="25"/>
      <c r="L51" s="25"/>
      <c r="M51" s="25"/>
      <c r="N51" s="7"/>
    </row>
    <row r="52" spans="2:12" ht="12.75">
      <c r="B52" s="129" t="s">
        <v>53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4" spans="2:12" ht="12.75">
      <c r="B54" s="129" t="s">
        <v>36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</sheetData>
  <mergeCells count="111">
    <mergeCell ref="I36:I37"/>
    <mergeCell ref="M36:M37"/>
    <mergeCell ref="I34:I35"/>
    <mergeCell ref="M34:M35"/>
    <mergeCell ref="A36:A37"/>
    <mergeCell ref="B36:B37"/>
    <mergeCell ref="C36:C37"/>
    <mergeCell ref="D36:D37"/>
    <mergeCell ref="E36:E37"/>
    <mergeCell ref="F36:F37"/>
    <mergeCell ref="G36:G37"/>
    <mergeCell ref="H36:H37"/>
    <mergeCell ref="I32:I33"/>
    <mergeCell ref="M32:M33"/>
    <mergeCell ref="A34:A35"/>
    <mergeCell ref="B34:B35"/>
    <mergeCell ref="C34:C35"/>
    <mergeCell ref="D34:D35"/>
    <mergeCell ref="E34:E35"/>
    <mergeCell ref="F34:F35"/>
    <mergeCell ref="G34:G35"/>
    <mergeCell ref="H34:H35"/>
    <mergeCell ref="E32:E33"/>
    <mergeCell ref="F32:F33"/>
    <mergeCell ref="G32:G33"/>
    <mergeCell ref="H32:H33"/>
    <mergeCell ref="A32:A33"/>
    <mergeCell ref="B32:B33"/>
    <mergeCell ref="C32:C33"/>
    <mergeCell ref="D32:D33"/>
    <mergeCell ref="I29:I31"/>
    <mergeCell ref="M29:M31"/>
    <mergeCell ref="E29:E31"/>
    <mergeCell ref="F29:F31"/>
    <mergeCell ref="G29:G31"/>
    <mergeCell ref="H29:H31"/>
    <mergeCell ref="A29:A31"/>
    <mergeCell ref="B29:B31"/>
    <mergeCell ref="C29:C31"/>
    <mergeCell ref="D29:D31"/>
    <mergeCell ref="A38:A39"/>
    <mergeCell ref="B38:B39"/>
    <mergeCell ref="C38:C39"/>
    <mergeCell ref="D38:D39"/>
    <mergeCell ref="B46:E46"/>
    <mergeCell ref="B48:E48"/>
    <mergeCell ref="B52:L52"/>
    <mergeCell ref="B54:L54"/>
    <mergeCell ref="M15:M20"/>
    <mergeCell ref="B40:E40"/>
    <mergeCell ref="B42:E42"/>
    <mergeCell ref="B44:G44"/>
    <mergeCell ref="I15:I20"/>
    <mergeCell ref="E38:E39"/>
    <mergeCell ref="F38:F39"/>
    <mergeCell ref="G38:G39"/>
    <mergeCell ref="H38:H39"/>
    <mergeCell ref="I38:I39"/>
    <mergeCell ref="A15:A20"/>
    <mergeCell ref="B15:B20"/>
    <mergeCell ref="C15:C20"/>
    <mergeCell ref="D15:D20"/>
    <mergeCell ref="E15:E20"/>
    <mergeCell ref="F15:F20"/>
    <mergeCell ref="G15:G20"/>
    <mergeCell ref="H15:H20"/>
    <mergeCell ref="M38:M39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A23:A25"/>
    <mergeCell ref="B23:B25"/>
    <mergeCell ref="C23:C25"/>
    <mergeCell ref="D23:D25"/>
    <mergeCell ref="E23:E25"/>
    <mergeCell ref="F23:F25"/>
    <mergeCell ref="G23:G25"/>
    <mergeCell ref="H23:H25"/>
    <mergeCell ref="E26:E28"/>
    <mergeCell ref="F26:F28"/>
    <mergeCell ref="G26:G28"/>
    <mergeCell ref="H26:H28"/>
    <mergeCell ref="A26:A28"/>
    <mergeCell ref="B26:B28"/>
    <mergeCell ref="C26:C28"/>
    <mergeCell ref="D26:D28"/>
    <mergeCell ref="I26:I28"/>
    <mergeCell ref="M26:M28"/>
    <mergeCell ref="I23:I25"/>
    <mergeCell ref="M23:M25"/>
  </mergeCells>
  <printOptions/>
  <pageMargins left="0.6" right="0.4" top="0.6" bottom="0.23" header="0.5" footer="0.2"/>
  <pageSetup fitToHeight="2" horizontalDpi="600" verticalDpi="600" orientation="landscape" paperSize="9" scale="76" r:id="rId1"/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SheetLayoutView="100" workbookViewId="0" topLeftCell="A9">
      <selection activeCell="H45" sqref="H45:H46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20.28125" style="0" customWidth="1"/>
    <col min="7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74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174" t="s">
        <v>75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29.2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92" t="s">
        <v>22</v>
      </c>
      <c r="B15" s="95">
        <v>43049</v>
      </c>
      <c r="C15" s="166">
        <v>8</v>
      </c>
      <c r="D15" s="101" t="s">
        <v>38</v>
      </c>
      <c r="E15" s="160" t="s">
        <v>37</v>
      </c>
      <c r="F15" s="98" t="s">
        <v>23</v>
      </c>
      <c r="G15" s="163" t="s">
        <v>39</v>
      </c>
      <c r="H15" s="107">
        <v>125000</v>
      </c>
      <c r="I15" s="160" t="s">
        <v>40</v>
      </c>
      <c r="J15" s="32" t="s">
        <v>24</v>
      </c>
      <c r="K15" s="36">
        <v>43094</v>
      </c>
      <c r="L15" s="31">
        <v>125000</v>
      </c>
      <c r="M15" s="169">
        <f>SUM(L15-L16+L17-L18+L23-L24+L19-L20+L21-L22)</f>
        <v>0</v>
      </c>
      <c r="N15" s="7"/>
    </row>
    <row r="16" spans="1:14" s="8" customFormat="1" ht="18.75" customHeight="1">
      <c r="A16" s="93"/>
      <c r="B16" s="96"/>
      <c r="C16" s="167"/>
      <c r="D16" s="102"/>
      <c r="E16" s="161"/>
      <c r="F16" s="99"/>
      <c r="G16" s="164"/>
      <c r="H16" s="108"/>
      <c r="I16" s="161"/>
      <c r="J16" s="30" t="s">
        <v>25</v>
      </c>
      <c r="K16" s="36" t="s">
        <v>41</v>
      </c>
      <c r="L16" s="31">
        <v>95000</v>
      </c>
      <c r="M16" s="170"/>
      <c r="N16" s="7"/>
    </row>
    <row r="17" spans="1:14" s="8" customFormat="1" ht="19.5" customHeight="1">
      <c r="A17" s="93"/>
      <c r="B17" s="96"/>
      <c r="C17" s="167"/>
      <c r="D17" s="102"/>
      <c r="E17" s="161"/>
      <c r="F17" s="99"/>
      <c r="G17" s="164"/>
      <c r="H17" s="108"/>
      <c r="I17" s="161"/>
      <c r="J17" s="30" t="s">
        <v>24</v>
      </c>
      <c r="K17" s="36">
        <v>43122</v>
      </c>
      <c r="L17" s="31">
        <v>10000</v>
      </c>
      <c r="M17" s="170"/>
      <c r="N17" s="7"/>
    </row>
    <row r="18" spans="1:14" s="8" customFormat="1" ht="18" customHeight="1">
      <c r="A18" s="93"/>
      <c r="B18" s="96"/>
      <c r="C18" s="167"/>
      <c r="D18" s="102"/>
      <c r="E18" s="161"/>
      <c r="F18" s="99"/>
      <c r="G18" s="164"/>
      <c r="H18" s="108"/>
      <c r="I18" s="161"/>
      <c r="J18" s="30" t="s">
        <v>25</v>
      </c>
      <c r="K18" s="36"/>
      <c r="L18" s="31"/>
      <c r="M18" s="170"/>
      <c r="N18" s="7"/>
    </row>
    <row r="19" spans="1:14" s="8" customFormat="1" ht="18" customHeight="1">
      <c r="A19" s="93"/>
      <c r="B19" s="96"/>
      <c r="C19" s="167"/>
      <c r="D19" s="102"/>
      <c r="E19" s="161"/>
      <c r="F19" s="99"/>
      <c r="G19" s="164"/>
      <c r="H19" s="108"/>
      <c r="I19" s="161"/>
      <c r="J19" s="30" t="s">
        <v>24</v>
      </c>
      <c r="K19" s="36" t="s">
        <v>42</v>
      </c>
      <c r="L19" s="31">
        <v>48000</v>
      </c>
      <c r="M19" s="170"/>
      <c r="N19" s="7"/>
    </row>
    <row r="20" spans="1:14" s="8" customFormat="1" ht="18" customHeight="1">
      <c r="A20" s="93"/>
      <c r="B20" s="96"/>
      <c r="C20" s="167"/>
      <c r="D20" s="102"/>
      <c r="E20" s="161"/>
      <c r="F20" s="99"/>
      <c r="G20" s="164"/>
      <c r="H20" s="108"/>
      <c r="I20" s="161"/>
      <c r="J20" s="30" t="s">
        <v>25</v>
      </c>
      <c r="K20" s="36">
        <v>43145</v>
      </c>
      <c r="L20" s="31">
        <v>45000</v>
      </c>
      <c r="M20" s="170"/>
      <c r="N20" s="7"/>
    </row>
    <row r="21" spans="1:14" s="8" customFormat="1" ht="18" customHeight="1">
      <c r="A21" s="93"/>
      <c r="B21" s="96"/>
      <c r="C21" s="167"/>
      <c r="D21" s="102"/>
      <c r="E21" s="161"/>
      <c r="F21" s="99"/>
      <c r="G21" s="164"/>
      <c r="H21" s="108"/>
      <c r="I21" s="161"/>
      <c r="J21" s="30" t="s">
        <v>24</v>
      </c>
      <c r="K21" s="36" t="s">
        <v>43</v>
      </c>
      <c r="L21" s="31">
        <v>35000</v>
      </c>
      <c r="M21" s="170"/>
      <c r="N21" s="7"/>
    </row>
    <row r="22" spans="1:14" s="8" customFormat="1" ht="18" customHeight="1">
      <c r="A22" s="93"/>
      <c r="B22" s="96"/>
      <c r="C22" s="167"/>
      <c r="D22" s="102"/>
      <c r="E22" s="161"/>
      <c r="F22" s="99"/>
      <c r="G22" s="164"/>
      <c r="H22" s="108"/>
      <c r="I22" s="161"/>
      <c r="J22" s="30" t="s">
        <v>25</v>
      </c>
      <c r="K22" s="36" t="s">
        <v>44</v>
      </c>
      <c r="L22" s="31">
        <v>45000</v>
      </c>
      <c r="M22" s="170"/>
      <c r="N22" s="7"/>
    </row>
    <row r="23" spans="1:14" s="8" customFormat="1" ht="19.5" customHeight="1">
      <c r="A23" s="93"/>
      <c r="B23" s="96"/>
      <c r="C23" s="167"/>
      <c r="D23" s="102"/>
      <c r="E23" s="161"/>
      <c r="F23" s="99"/>
      <c r="G23" s="164"/>
      <c r="H23" s="108"/>
      <c r="I23" s="161"/>
      <c r="J23" s="30" t="s">
        <v>24</v>
      </c>
      <c r="K23" s="36" t="s">
        <v>45</v>
      </c>
      <c r="L23" s="31">
        <v>67000</v>
      </c>
      <c r="M23" s="170"/>
      <c r="N23" s="7"/>
    </row>
    <row r="24" spans="1:14" s="8" customFormat="1" ht="18" customHeight="1">
      <c r="A24" s="94"/>
      <c r="B24" s="97"/>
      <c r="C24" s="168"/>
      <c r="D24" s="103"/>
      <c r="E24" s="162"/>
      <c r="F24" s="100"/>
      <c r="G24" s="165"/>
      <c r="H24" s="109"/>
      <c r="I24" s="162"/>
      <c r="J24" s="33" t="s">
        <v>25</v>
      </c>
      <c r="K24" s="37" t="s">
        <v>46</v>
      </c>
      <c r="L24" s="34">
        <v>100000</v>
      </c>
      <c r="M24" s="171"/>
      <c r="N24" s="7"/>
    </row>
    <row r="25" spans="1:14" s="8" customFormat="1" ht="17.25" customHeight="1">
      <c r="A25" s="92">
        <v>2</v>
      </c>
      <c r="B25" s="95">
        <v>43230</v>
      </c>
      <c r="C25" s="166">
        <v>9</v>
      </c>
      <c r="D25" s="101" t="s">
        <v>38</v>
      </c>
      <c r="E25" s="160" t="s">
        <v>37</v>
      </c>
      <c r="F25" s="98" t="s">
        <v>23</v>
      </c>
      <c r="G25" s="163" t="s">
        <v>48</v>
      </c>
      <c r="H25" s="107">
        <v>125000</v>
      </c>
      <c r="I25" s="160" t="s">
        <v>47</v>
      </c>
      <c r="J25" s="38" t="s">
        <v>24</v>
      </c>
      <c r="K25" s="39">
        <v>43231</v>
      </c>
      <c r="L25" s="40">
        <v>20000</v>
      </c>
      <c r="M25" s="112">
        <f>SUM(L25-L26+L27-L28+L29-L30+L31-L32++L33-L34+L35-L36)</f>
        <v>0</v>
      </c>
      <c r="N25" s="7"/>
    </row>
    <row r="26" spans="1:14" s="8" customFormat="1" ht="17.25" customHeight="1">
      <c r="A26" s="93"/>
      <c r="B26" s="96"/>
      <c r="C26" s="167"/>
      <c r="D26" s="102"/>
      <c r="E26" s="161"/>
      <c r="F26" s="99"/>
      <c r="G26" s="164"/>
      <c r="H26" s="108"/>
      <c r="I26" s="161"/>
      <c r="J26" s="38" t="s">
        <v>25</v>
      </c>
      <c r="K26" s="39">
        <v>43234</v>
      </c>
      <c r="L26" s="40">
        <v>20000</v>
      </c>
      <c r="M26" s="112"/>
      <c r="N26" s="7"/>
    </row>
    <row r="27" spans="1:14" s="8" customFormat="1" ht="17.25" customHeight="1">
      <c r="A27" s="93"/>
      <c r="B27" s="96"/>
      <c r="C27" s="167"/>
      <c r="D27" s="102"/>
      <c r="E27" s="161"/>
      <c r="F27" s="99"/>
      <c r="G27" s="164"/>
      <c r="H27" s="108"/>
      <c r="I27" s="161"/>
      <c r="J27" s="38" t="s">
        <v>24</v>
      </c>
      <c r="K27" s="39" t="s">
        <v>49</v>
      </c>
      <c r="L27" s="40">
        <v>77000</v>
      </c>
      <c r="M27" s="112"/>
      <c r="N27" s="7"/>
    </row>
    <row r="28" spans="1:14" s="8" customFormat="1" ht="17.25" customHeight="1">
      <c r="A28" s="93"/>
      <c r="B28" s="96"/>
      <c r="C28" s="167"/>
      <c r="D28" s="102"/>
      <c r="E28" s="161"/>
      <c r="F28" s="99"/>
      <c r="G28" s="164"/>
      <c r="H28" s="108"/>
      <c r="I28" s="161"/>
      <c r="J28" s="38" t="s">
        <v>25</v>
      </c>
      <c r="K28" s="39">
        <v>43260</v>
      </c>
      <c r="L28" s="40">
        <v>40000</v>
      </c>
      <c r="M28" s="112"/>
      <c r="N28" s="7"/>
    </row>
    <row r="29" spans="1:14" s="8" customFormat="1" ht="17.25" customHeight="1">
      <c r="A29" s="93"/>
      <c r="B29" s="96"/>
      <c r="C29" s="167"/>
      <c r="D29" s="102"/>
      <c r="E29" s="161"/>
      <c r="F29" s="99"/>
      <c r="G29" s="164"/>
      <c r="H29" s="108"/>
      <c r="I29" s="161"/>
      <c r="J29" s="38" t="s">
        <v>24</v>
      </c>
      <c r="K29" s="41" t="s">
        <v>50</v>
      </c>
      <c r="L29" s="40">
        <v>58000</v>
      </c>
      <c r="M29" s="112"/>
      <c r="N29" s="7"/>
    </row>
    <row r="30" spans="1:14" s="8" customFormat="1" ht="17.25" customHeight="1">
      <c r="A30" s="93"/>
      <c r="B30" s="96"/>
      <c r="C30" s="167"/>
      <c r="D30" s="102"/>
      <c r="E30" s="161"/>
      <c r="F30" s="99"/>
      <c r="G30" s="164"/>
      <c r="H30" s="108"/>
      <c r="I30" s="161"/>
      <c r="J30" s="38" t="s">
        <v>25</v>
      </c>
      <c r="K30" s="39" t="s">
        <v>51</v>
      </c>
      <c r="L30" s="40">
        <v>46000</v>
      </c>
      <c r="M30" s="112"/>
      <c r="N30" s="7"/>
    </row>
    <row r="31" spans="1:14" s="8" customFormat="1" ht="21" customHeight="1">
      <c r="A31" s="93"/>
      <c r="B31" s="96"/>
      <c r="C31" s="167"/>
      <c r="D31" s="102"/>
      <c r="E31" s="161"/>
      <c r="F31" s="99"/>
      <c r="G31" s="164"/>
      <c r="H31" s="108"/>
      <c r="I31" s="161"/>
      <c r="J31" s="38" t="s">
        <v>24</v>
      </c>
      <c r="K31" s="42" t="s">
        <v>54</v>
      </c>
      <c r="L31" s="40">
        <v>59000</v>
      </c>
      <c r="M31" s="112"/>
      <c r="N31" s="7"/>
    </row>
    <row r="32" spans="1:14" s="8" customFormat="1" ht="17.25" customHeight="1">
      <c r="A32" s="93"/>
      <c r="B32" s="96"/>
      <c r="C32" s="167"/>
      <c r="D32" s="102"/>
      <c r="E32" s="161"/>
      <c r="F32" s="99"/>
      <c r="G32" s="164"/>
      <c r="H32" s="108"/>
      <c r="I32" s="161"/>
      <c r="J32" s="38" t="s">
        <v>25</v>
      </c>
      <c r="K32" s="39" t="s">
        <v>52</v>
      </c>
      <c r="L32" s="40">
        <v>56000</v>
      </c>
      <c r="M32" s="112"/>
      <c r="N32" s="7"/>
    </row>
    <row r="33" spans="1:14" s="8" customFormat="1" ht="17.25" customHeight="1">
      <c r="A33" s="93"/>
      <c r="B33" s="96"/>
      <c r="C33" s="167"/>
      <c r="D33" s="102"/>
      <c r="E33" s="161"/>
      <c r="F33" s="99"/>
      <c r="G33" s="164"/>
      <c r="H33" s="108"/>
      <c r="I33" s="161"/>
      <c r="J33" s="38" t="s">
        <v>24</v>
      </c>
      <c r="K33" s="42" t="s">
        <v>55</v>
      </c>
      <c r="L33" s="40">
        <v>40000</v>
      </c>
      <c r="M33" s="112"/>
      <c r="N33" s="7"/>
    </row>
    <row r="34" spans="1:14" s="8" customFormat="1" ht="17.25" customHeight="1">
      <c r="A34" s="93"/>
      <c r="B34" s="96"/>
      <c r="C34" s="167"/>
      <c r="D34" s="102"/>
      <c r="E34" s="161"/>
      <c r="F34" s="99"/>
      <c r="G34" s="164"/>
      <c r="H34" s="108"/>
      <c r="I34" s="161"/>
      <c r="J34" s="38" t="s">
        <v>25</v>
      </c>
      <c r="K34" s="39">
        <v>43356</v>
      </c>
      <c r="L34" s="40">
        <v>45000</v>
      </c>
      <c r="M34" s="112"/>
      <c r="N34" s="7"/>
    </row>
    <row r="35" spans="1:14" s="8" customFormat="1" ht="33.75" customHeight="1">
      <c r="A35" s="93"/>
      <c r="B35" s="96"/>
      <c r="C35" s="167"/>
      <c r="D35" s="102"/>
      <c r="E35" s="161"/>
      <c r="F35" s="99"/>
      <c r="G35" s="164"/>
      <c r="H35" s="108"/>
      <c r="I35" s="161"/>
      <c r="J35" s="38" t="s">
        <v>24</v>
      </c>
      <c r="K35" s="42" t="s">
        <v>56</v>
      </c>
      <c r="L35" s="40">
        <v>20000</v>
      </c>
      <c r="M35" s="112"/>
      <c r="N35" s="7"/>
    </row>
    <row r="36" spans="1:14" s="8" customFormat="1" ht="17.25" customHeight="1">
      <c r="A36" s="94"/>
      <c r="B36" s="97"/>
      <c r="C36" s="168"/>
      <c r="D36" s="103"/>
      <c r="E36" s="162"/>
      <c r="F36" s="100"/>
      <c r="G36" s="165"/>
      <c r="H36" s="109"/>
      <c r="I36" s="162"/>
      <c r="J36" s="38" t="s">
        <v>25</v>
      </c>
      <c r="K36" s="39" t="s">
        <v>57</v>
      </c>
      <c r="L36" s="40">
        <v>67000</v>
      </c>
      <c r="M36" s="112"/>
      <c r="N36" s="7"/>
    </row>
    <row r="37" spans="1:14" s="29" customFormat="1" ht="15" customHeight="1" hidden="1">
      <c r="A37" s="98"/>
      <c r="B37" s="95"/>
      <c r="C37" s="166"/>
      <c r="D37" s="101"/>
      <c r="E37" s="160"/>
      <c r="F37" s="98"/>
      <c r="G37" s="163"/>
      <c r="H37" s="107"/>
      <c r="I37" s="160"/>
      <c r="J37" s="32"/>
      <c r="K37" s="35"/>
      <c r="L37" s="31"/>
      <c r="M37" s="169">
        <f>SUM(L37-L38+L39-L40+L41-L42)</f>
        <v>0</v>
      </c>
      <c r="N37" s="28"/>
    </row>
    <row r="38" spans="1:14" s="29" customFormat="1" ht="15" customHeight="1" hidden="1">
      <c r="A38" s="99"/>
      <c r="B38" s="96"/>
      <c r="C38" s="167"/>
      <c r="D38" s="102"/>
      <c r="E38" s="161"/>
      <c r="F38" s="99"/>
      <c r="G38" s="164"/>
      <c r="H38" s="108"/>
      <c r="I38" s="161"/>
      <c r="J38" s="30"/>
      <c r="K38" s="36"/>
      <c r="L38" s="31"/>
      <c r="M38" s="170"/>
      <c r="N38" s="28"/>
    </row>
    <row r="39" spans="1:14" s="29" customFormat="1" ht="15" customHeight="1" hidden="1">
      <c r="A39" s="99"/>
      <c r="B39" s="96"/>
      <c r="C39" s="167"/>
      <c r="D39" s="102"/>
      <c r="E39" s="161"/>
      <c r="F39" s="99"/>
      <c r="G39" s="164"/>
      <c r="H39" s="108"/>
      <c r="I39" s="161"/>
      <c r="J39" s="30"/>
      <c r="K39" s="36"/>
      <c r="L39" s="31"/>
      <c r="M39" s="170"/>
      <c r="N39" s="28"/>
    </row>
    <row r="40" spans="1:14" s="29" customFormat="1" ht="15" customHeight="1" hidden="1">
      <c r="A40" s="99"/>
      <c r="B40" s="96"/>
      <c r="C40" s="167"/>
      <c r="D40" s="102"/>
      <c r="E40" s="161"/>
      <c r="F40" s="99"/>
      <c r="G40" s="164"/>
      <c r="H40" s="108"/>
      <c r="I40" s="161"/>
      <c r="J40" s="30"/>
      <c r="K40" s="36"/>
      <c r="L40" s="31"/>
      <c r="M40" s="170"/>
      <c r="N40" s="28"/>
    </row>
    <row r="41" spans="1:14" s="29" customFormat="1" ht="15" customHeight="1" hidden="1">
      <c r="A41" s="99"/>
      <c r="B41" s="96"/>
      <c r="C41" s="167"/>
      <c r="D41" s="102"/>
      <c r="E41" s="161"/>
      <c r="F41" s="99"/>
      <c r="G41" s="164"/>
      <c r="H41" s="108"/>
      <c r="I41" s="161"/>
      <c r="J41" s="30"/>
      <c r="K41" s="36"/>
      <c r="L41" s="31"/>
      <c r="M41" s="170"/>
      <c r="N41" s="28"/>
    </row>
    <row r="42" spans="1:14" s="29" customFormat="1" ht="15" customHeight="1" hidden="1">
      <c r="A42" s="100"/>
      <c r="B42" s="97"/>
      <c r="C42" s="168"/>
      <c r="D42" s="103"/>
      <c r="E42" s="162"/>
      <c r="F42" s="100"/>
      <c r="G42" s="165"/>
      <c r="H42" s="109"/>
      <c r="I42" s="162"/>
      <c r="J42" s="30"/>
      <c r="K42" s="37"/>
      <c r="L42" s="34"/>
      <c r="M42" s="171"/>
      <c r="N42" s="28"/>
    </row>
    <row r="43" spans="1:14" s="8" customFormat="1" ht="49.5" customHeight="1">
      <c r="A43" s="86" t="s">
        <v>28</v>
      </c>
      <c r="B43" s="73">
        <v>43405</v>
      </c>
      <c r="C43" s="74">
        <v>10</v>
      </c>
      <c r="D43" s="75" t="s">
        <v>38</v>
      </c>
      <c r="E43" s="75" t="s">
        <v>37</v>
      </c>
      <c r="F43" s="74" t="s">
        <v>23</v>
      </c>
      <c r="G43" s="110" t="s">
        <v>58</v>
      </c>
      <c r="H43" s="111">
        <v>14000</v>
      </c>
      <c r="I43" s="75" t="s">
        <v>59</v>
      </c>
      <c r="J43" s="38" t="s">
        <v>24</v>
      </c>
      <c r="K43" s="39">
        <v>43406</v>
      </c>
      <c r="L43" s="40">
        <v>14000</v>
      </c>
      <c r="M43" s="112">
        <f>SUM(L43-L44)</f>
        <v>0</v>
      </c>
      <c r="N43" s="7"/>
    </row>
    <row r="44" spans="1:14" s="8" customFormat="1" ht="49.5" customHeight="1">
      <c r="A44" s="86"/>
      <c r="B44" s="73"/>
      <c r="C44" s="74"/>
      <c r="D44" s="75"/>
      <c r="E44" s="75"/>
      <c r="F44" s="74"/>
      <c r="G44" s="110"/>
      <c r="H44" s="111"/>
      <c r="I44" s="75"/>
      <c r="J44" s="38" t="s">
        <v>25</v>
      </c>
      <c r="K44" s="39">
        <v>43416</v>
      </c>
      <c r="L44" s="40">
        <v>14000</v>
      </c>
      <c r="M44" s="112"/>
      <c r="N44" s="7"/>
    </row>
    <row r="45" spans="1:14" s="8" customFormat="1" ht="49.5" customHeight="1">
      <c r="A45" s="86" t="s">
        <v>29</v>
      </c>
      <c r="B45" s="73">
        <v>43413</v>
      </c>
      <c r="C45" s="74">
        <v>11</v>
      </c>
      <c r="D45" s="75" t="s">
        <v>38</v>
      </c>
      <c r="E45" s="75" t="s">
        <v>37</v>
      </c>
      <c r="F45" s="74" t="s">
        <v>23</v>
      </c>
      <c r="G45" s="110" t="s">
        <v>60</v>
      </c>
      <c r="H45" s="111">
        <v>23850</v>
      </c>
      <c r="I45" s="75" t="s">
        <v>61</v>
      </c>
      <c r="J45" s="38" t="s">
        <v>24</v>
      </c>
      <c r="K45" s="43">
        <v>43459</v>
      </c>
      <c r="L45" s="44">
        <v>23850</v>
      </c>
      <c r="M45" s="112">
        <f>L45</f>
        <v>23850</v>
      </c>
      <c r="N45" s="7"/>
    </row>
    <row r="46" spans="1:14" s="8" customFormat="1" ht="49.5" customHeight="1">
      <c r="A46" s="86"/>
      <c r="B46" s="73"/>
      <c r="C46" s="74"/>
      <c r="D46" s="75"/>
      <c r="E46" s="75"/>
      <c r="F46" s="74"/>
      <c r="G46" s="110"/>
      <c r="H46" s="111"/>
      <c r="I46" s="75"/>
      <c r="J46" s="38" t="s">
        <v>25</v>
      </c>
      <c r="K46" s="11" t="s">
        <v>62</v>
      </c>
      <c r="L46" s="11" t="s">
        <v>62</v>
      </c>
      <c r="M46" s="112"/>
      <c r="N46" s="7"/>
    </row>
    <row r="47" spans="1:14" s="8" customFormat="1" ht="49.5" customHeight="1">
      <c r="A47" s="86" t="s">
        <v>30</v>
      </c>
      <c r="B47" s="73">
        <v>43413</v>
      </c>
      <c r="C47" s="74">
        <v>12</v>
      </c>
      <c r="D47" s="75" t="s">
        <v>38</v>
      </c>
      <c r="E47" s="75" t="s">
        <v>37</v>
      </c>
      <c r="F47" s="74" t="s">
        <v>23</v>
      </c>
      <c r="G47" s="110" t="s">
        <v>63</v>
      </c>
      <c r="H47" s="111">
        <v>23700</v>
      </c>
      <c r="I47" s="75" t="s">
        <v>61</v>
      </c>
      <c r="J47" s="38" t="s">
        <v>24</v>
      </c>
      <c r="K47" s="43">
        <v>43459</v>
      </c>
      <c r="L47" s="44">
        <v>23700</v>
      </c>
      <c r="M47" s="112">
        <f>L47</f>
        <v>23700</v>
      </c>
      <c r="N47" s="7"/>
    </row>
    <row r="48" spans="1:14" s="8" customFormat="1" ht="49.5" customHeight="1">
      <c r="A48" s="86"/>
      <c r="B48" s="73"/>
      <c r="C48" s="74"/>
      <c r="D48" s="75"/>
      <c r="E48" s="75"/>
      <c r="F48" s="74"/>
      <c r="G48" s="110"/>
      <c r="H48" s="111"/>
      <c r="I48" s="75"/>
      <c r="J48" s="38" t="s">
        <v>25</v>
      </c>
      <c r="K48" s="11" t="s">
        <v>62</v>
      </c>
      <c r="L48" s="11" t="s">
        <v>62</v>
      </c>
      <c r="M48" s="112"/>
      <c r="N48" s="7"/>
    </row>
    <row r="49" spans="1:14" s="8" customFormat="1" ht="49.5" customHeight="1">
      <c r="A49" s="86" t="s">
        <v>64</v>
      </c>
      <c r="B49" s="73">
        <v>43413</v>
      </c>
      <c r="C49" s="74">
        <v>13</v>
      </c>
      <c r="D49" s="75" t="s">
        <v>38</v>
      </c>
      <c r="E49" s="75" t="s">
        <v>37</v>
      </c>
      <c r="F49" s="74" t="s">
        <v>23</v>
      </c>
      <c r="G49" s="110" t="s">
        <v>65</v>
      </c>
      <c r="H49" s="111">
        <v>23500</v>
      </c>
      <c r="I49" s="75" t="s">
        <v>61</v>
      </c>
      <c r="J49" s="38" t="s">
        <v>24</v>
      </c>
      <c r="K49" s="43">
        <v>43459</v>
      </c>
      <c r="L49" s="44">
        <v>23500</v>
      </c>
      <c r="M49" s="112">
        <f>L49</f>
        <v>23500</v>
      </c>
      <c r="N49" s="7"/>
    </row>
    <row r="50" spans="1:14" s="8" customFormat="1" ht="49.5" customHeight="1">
      <c r="A50" s="86"/>
      <c r="B50" s="73"/>
      <c r="C50" s="74"/>
      <c r="D50" s="75"/>
      <c r="E50" s="75"/>
      <c r="F50" s="74"/>
      <c r="G50" s="110"/>
      <c r="H50" s="111"/>
      <c r="I50" s="75"/>
      <c r="J50" s="38" t="s">
        <v>25</v>
      </c>
      <c r="K50" s="11" t="s">
        <v>62</v>
      </c>
      <c r="L50" s="11" t="s">
        <v>62</v>
      </c>
      <c r="M50" s="112"/>
      <c r="N50" s="7"/>
    </row>
    <row r="51" spans="1:14" s="8" customFormat="1" ht="49.5" customHeight="1">
      <c r="A51" s="86" t="s">
        <v>66</v>
      </c>
      <c r="B51" s="73">
        <v>43413</v>
      </c>
      <c r="C51" s="74">
        <v>14</v>
      </c>
      <c r="D51" s="75" t="s">
        <v>38</v>
      </c>
      <c r="E51" s="75" t="s">
        <v>37</v>
      </c>
      <c r="F51" s="74" t="s">
        <v>23</v>
      </c>
      <c r="G51" s="110" t="s">
        <v>67</v>
      </c>
      <c r="H51" s="111">
        <v>23000</v>
      </c>
      <c r="I51" s="75" t="s">
        <v>61</v>
      </c>
      <c r="J51" s="38" t="s">
        <v>24</v>
      </c>
      <c r="K51" s="43">
        <v>43437</v>
      </c>
      <c r="L51" s="44">
        <v>23000</v>
      </c>
      <c r="M51" s="112">
        <f>L51</f>
        <v>23000</v>
      </c>
      <c r="N51" s="7"/>
    </row>
    <row r="52" spans="1:14" s="8" customFormat="1" ht="49.5" customHeight="1">
      <c r="A52" s="86"/>
      <c r="B52" s="73"/>
      <c r="C52" s="74"/>
      <c r="D52" s="75"/>
      <c r="E52" s="75"/>
      <c r="F52" s="74"/>
      <c r="G52" s="110"/>
      <c r="H52" s="111"/>
      <c r="I52" s="75"/>
      <c r="J52" s="38" t="s">
        <v>25</v>
      </c>
      <c r="K52" s="11" t="s">
        <v>62</v>
      </c>
      <c r="L52" s="11" t="s">
        <v>62</v>
      </c>
      <c r="M52" s="112"/>
      <c r="N52" s="7"/>
    </row>
    <row r="53" spans="1:14" s="8" customFormat="1" ht="49.5" customHeight="1">
      <c r="A53" s="86" t="s">
        <v>68</v>
      </c>
      <c r="B53" s="73">
        <v>43458</v>
      </c>
      <c r="C53" s="74">
        <v>15</v>
      </c>
      <c r="D53" s="75" t="s">
        <v>38</v>
      </c>
      <c r="E53" s="75" t="s">
        <v>37</v>
      </c>
      <c r="F53" s="74" t="s">
        <v>23</v>
      </c>
      <c r="G53" s="110" t="s">
        <v>69</v>
      </c>
      <c r="H53" s="111">
        <v>8950</v>
      </c>
      <c r="I53" s="75" t="s">
        <v>86</v>
      </c>
      <c r="J53" s="38" t="s">
        <v>24</v>
      </c>
      <c r="K53" s="43">
        <v>43459</v>
      </c>
      <c r="L53" s="40">
        <v>8950</v>
      </c>
      <c r="M53" s="112">
        <f>L53</f>
        <v>8950</v>
      </c>
      <c r="N53" s="7"/>
    </row>
    <row r="54" spans="1:14" s="8" customFormat="1" ht="49.5" customHeight="1">
      <c r="A54" s="86"/>
      <c r="B54" s="73"/>
      <c r="C54" s="74"/>
      <c r="D54" s="75"/>
      <c r="E54" s="75"/>
      <c r="F54" s="74"/>
      <c r="G54" s="110"/>
      <c r="H54" s="111"/>
      <c r="I54" s="75"/>
      <c r="J54" s="38" t="s">
        <v>25</v>
      </c>
      <c r="K54" s="11" t="s">
        <v>62</v>
      </c>
      <c r="L54" s="11" t="s">
        <v>62</v>
      </c>
      <c r="M54" s="112"/>
      <c r="N54" s="7"/>
    </row>
    <row r="55" spans="1:14" s="8" customFormat="1" ht="49.5" customHeight="1">
      <c r="A55" s="86" t="s">
        <v>70</v>
      </c>
      <c r="B55" s="73">
        <v>43458</v>
      </c>
      <c r="C55" s="74">
        <v>16</v>
      </c>
      <c r="D55" s="75" t="s">
        <v>38</v>
      </c>
      <c r="E55" s="75" t="s">
        <v>37</v>
      </c>
      <c r="F55" s="74" t="s">
        <v>23</v>
      </c>
      <c r="G55" s="110" t="s">
        <v>71</v>
      </c>
      <c r="H55" s="111">
        <v>10000</v>
      </c>
      <c r="I55" s="75" t="s">
        <v>86</v>
      </c>
      <c r="J55" s="38" t="s">
        <v>24</v>
      </c>
      <c r="K55" s="43">
        <v>43459</v>
      </c>
      <c r="L55" s="40">
        <v>10000</v>
      </c>
      <c r="M55" s="112">
        <f>L55</f>
        <v>10000</v>
      </c>
      <c r="N55" s="7"/>
    </row>
    <row r="56" spans="1:14" s="8" customFormat="1" ht="49.5" customHeight="1">
      <c r="A56" s="86"/>
      <c r="B56" s="73"/>
      <c r="C56" s="74"/>
      <c r="D56" s="75"/>
      <c r="E56" s="75"/>
      <c r="F56" s="74"/>
      <c r="G56" s="110"/>
      <c r="H56" s="111"/>
      <c r="I56" s="75"/>
      <c r="J56" s="38" t="s">
        <v>25</v>
      </c>
      <c r="K56" s="11" t="s">
        <v>62</v>
      </c>
      <c r="L56" s="11" t="s">
        <v>62</v>
      </c>
      <c r="M56" s="112"/>
      <c r="N56" s="7"/>
    </row>
    <row r="57" spans="1:14" s="8" customFormat="1" ht="49.5" customHeight="1">
      <c r="A57" s="86" t="s">
        <v>72</v>
      </c>
      <c r="B57" s="73">
        <v>43458</v>
      </c>
      <c r="C57" s="74">
        <v>17</v>
      </c>
      <c r="D57" s="75" t="s">
        <v>38</v>
      </c>
      <c r="E57" s="75" t="s">
        <v>37</v>
      </c>
      <c r="F57" s="74" t="s">
        <v>23</v>
      </c>
      <c r="G57" s="110" t="s">
        <v>73</v>
      </c>
      <c r="H57" s="111">
        <v>12000</v>
      </c>
      <c r="I57" s="75" t="s">
        <v>86</v>
      </c>
      <c r="J57" s="38" t="s">
        <v>24</v>
      </c>
      <c r="K57" s="43">
        <v>43459</v>
      </c>
      <c r="L57" s="40">
        <v>12000</v>
      </c>
      <c r="M57" s="112">
        <f>L57</f>
        <v>12000</v>
      </c>
      <c r="N57" s="7"/>
    </row>
    <row r="58" spans="1:14" s="8" customFormat="1" ht="49.5" customHeight="1">
      <c r="A58" s="86"/>
      <c r="B58" s="73"/>
      <c r="C58" s="74"/>
      <c r="D58" s="75"/>
      <c r="E58" s="75"/>
      <c r="F58" s="74"/>
      <c r="G58" s="110"/>
      <c r="H58" s="111"/>
      <c r="I58" s="75"/>
      <c r="J58" s="38" t="s">
        <v>25</v>
      </c>
      <c r="K58" s="11" t="s">
        <v>62</v>
      </c>
      <c r="L58" s="11" t="s">
        <v>62</v>
      </c>
      <c r="M58" s="112"/>
      <c r="N58" s="7"/>
    </row>
    <row r="59" spans="1:14" ht="14.25" customHeight="1">
      <c r="A59" s="13"/>
      <c r="B59" s="151" t="s">
        <v>26</v>
      </c>
      <c r="C59" s="151"/>
      <c r="D59" s="151"/>
      <c r="E59" s="151"/>
      <c r="F59" s="14">
        <f>M15+M43+M43+M45+M47+M49+M51+M53+M55+M57</f>
        <v>125000</v>
      </c>
      <c r="G59" s="15"/>
      <c r="H59" s="15"/>
      <c r="I59" s="15"/>
      <c r="J59" s="15"/>
      <c r="K59" s="15"/>
      <c r="L59" s="15"/>
      <c r="M59" s="16"/>
      <c r="N59" s="7"/>
    </row>
    <row r="60" spans="1:6" ht="9" customHeight="1">
      <c r="A60" s="18"/>
      <c r="B60" s="20"/>
      <c r="C60" s="20"/>
      <c r="D60" s="20"/>
      <c r="E60" s="20"/>
      <c r="F60" s="12"/>
    </row>
    <row r="61" spans="1:14" ht="12.75">
      <c r="A61" s="17" t="s">
        <v>22</v>
      </c>
      <c r="B61" s="128" t="s">
        <v>31</v>
      </c>
      <c r="C61" s="128"/>
      <c r="D61" s="128"/>
      <c r="E61" s="128"/>
      <c r="F61" s="21"/>
      <c r="G61" s="15"/>
      <c r="H61" s="21">
        <v>0</v>
      </c>
      <c r="I61" s="15"/>
      <c r="J61" s="15"/>
      <c r="K61" s="15"/>
      <c r="L61" s="15"/>
      <c r="M61" s="16"/>
      <c r="N61" s="7"/>
    </row>
    <row r="62" spans="1:6" ht="4.5" customHeight="1">
      <c r="A62" s="18"/>
      <c r="B62" s="20"/>
      <c r="C62" s="20"/>
      <c r="D62" s="20"/>
      <c r="E62" s="20"/>
      <c r="F62" s="12"/>
    </row>
    <row r="63" spans="1:14" ht="12.75">
      <c r="A63" s="17" t="s">
        <v>27</v>
      </c>
      <c r="B63" s="131" t="s">
        <v>32</v>
      </c>
      <c r="C63" s="131"/>
      <c r="D63" s="131"/>
      <c r="E63" s="131"/>
      <c r="F63" s="131"/>
      <c r="G63" s="131"/>
      <c r="H63" s="21">
        <v>0</v>
      </c>
      <c r="I63" s="15"/>
      <c r="J63" s="15"/>
      <c r="K63" s="15"/>
      <c r="L63" s="15"/>
      <c r="M63" s="16"/>
      <c r="N63" s="7"/>
    </row>
    <row r="64" spans="1:6" ht="4.5" customHeight="1">
      <c r="A64" s="18"/>
      <c r="B64" s="20"/>
      <c r="C64" s="20"/>
      <c r="D64" s="20"/>
      <c r="E64" s="20"/>
      <c r="F64" s="12"/>
    </row>
    <row r="65" spans="1:14" ht="12.75">
      <c r="A65" s="17" t="s">
        <v>28</v>
      </c>
      <c r="B65" s="128" t="s">
        <v>33</v>
      </c>
      <c r="C65" s="128"/>
      <c r="D65" s="128"/>
      <c r="E65" s="128"/>
      <c r="F65" s="21"/>
      <c r="G65" s="15"/>
      <c r="H65" s="21">
        <v>0</v>
      </c>
      <c r="I65" s="15"/>
      <c r="J65" s="15"/>
      <c r="K65" s="15"/>
      <c r="L65" s="15"/>
      <c r="M65" s="16"/>
      <c r="N65" s="7"/>
    </row>
    <row r="66" spans="1:6" ht="4.5" customHeight="1">
      <c r="A66" s="18"/>
      <c r="B66" s="20"/>
      <c r="C66" s="20"/>
      <c r="D66" s="20"/>
      <c r="E66" s="20"/>
      <c r="F66" s="12"/>
    </row>
    <row r="67" spans="1:14" ht="12.75">
      <c r="A67" s="17" t="s">
        <v>29</v>
      </c>
      <c r="B67" s="128" t="s">
        <v>34</v>
      </c>
      <c r="C67" s="128"/>
      <c r="D67" s="128"/>
      <c r="E67" s="128"/>
      <c r="F67" s="21"/>
      <c r="G67" s="15"/>
      <c r="H67" s="21">
        <v>0</v>
      </c>
      <c r="I67" s="15"/>
      <c r="J67" s="15"/>
      <c r="K67" s="15"/>
      <c r="L67" s="15"/>
      <c r="M67" s="16"/>
      <c r="N67" s="7"/>
    </row>
    <row r="68" spans="1:6" ht="4.5" customHeight="1">
      <c r="A68" s="18"/>
      <c r="B68" s="20"/>
      <c r="C68" s="20"/>
      <c r="D68" s="20"/>
      <c r="E68" s="20"/>
      <c r="F68" s="12"/>
    </row>
    <row r="69" spans="1:14" ht="12.75">
      <c r="A69" s="17" t="s">
        <v>30</v>
      </c>
      <c r="B69" s="19" t="s">
        <v>35</v>
      </c>
      <c r="C69" s="19"/>
      <c r="D69" s="19"/>
      <c r="E69" s="19"/>
      <c r="F69" s="21"/>
      <c r="G69" s="15"/>
      <c r="H69" s="21">
        <v>0</v>
      </c>
      <c r="I69" s="15"/>
      <c r="J69" s="15"/>
      <c r="K69" s="15"/>
      <c r="L69" s="15"/>
      <c r="M69" s="16"/>
      <c r="N69" s="7"/>
    </row>
    <row r="70" spans="1:14" ht="12.75">
      <c r="A70" s="22"/>
      <c r="B70" s="23"/>
      <c r="C70" s="23"/>
      <c r="D70" s="23"/>
      <c r="E70" s="23"/>
      <c r="F70" s="24"/>
      <c r="G70" s="25"/>
      <c r="H70" s="24"/>
      <c r="I70" s="25"/>
      <c r="J70" s="25"/>
      <c r="K70" s="25"/>
      <c r="L70" s="25"/>
      <c r="M70" s="25"/>
      <c r="N70" s="7"/>
    </row>
    <row r="71" spans="2:12" ht="12.75">
      <c r="B71" s="129" t="s">
        <v>53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</row>
    <row r="73" spans="2:12" ht="12.75">
      <c r="B73" s="129" t="s">
        <v>36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</row>
  </sheetData>
  <mergeCells count="131">
    <mergeCell ref="I49:I50"/>
    <mergeCell ref="M49:M50"/>
    <mergeCell ref="I47:I48"/>
    <mergeCell ref="M47:M48"/>
    <mergeCell ref="A49:A50"/>
    <mergeCell ref="B49:B50"/>
    <mergeCell ref="C49:C50"/>
    <mergeCell ref="D49:D50"/>
    <mergeCell ref="E49:E50"/>
    <mergeCell ref="F49:F50"/>
    <mergeCell ref="G49:G50"/>
    <mergeCell ref="H49:H50"/>
    <mergeCell ref="I45:I46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E45:E46"/>
    <mergeCell ref="F45:F46"/>
    <mergeCell ref="G45:G46"/>
    <mergeCell ref="H45:H46"/>
    <mergeCell ref="A45:A46"/>
    <mergeCell ref="B45:B46"/>
    <mergeCell ref="C45:C46"/>
    <mergeCell ref="D45:D46"/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6"/>
    <mergeCell ref="B25:B36"/>
    <mergeCell ref="C25:C36"/>
    <mergeCell ref="D25:D36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M37:M42"/>
    <mergeCell ref="B59:E59"/>
    <mergeCell ref="B61:E61"/>
    <mergeCell ref="B63:G63"/>
    <mergeCell ref="I37:I42"/>
    <mergeCell ref="E43:E44"/>
    <mergeCell ref="F43:F44"/>
    <mergeCell ref="G43:G44"/>
    <mergeCell ref="H43:H44"/>
    <mergeCell ref="I43:I44"/>
    <mergeCell ref="B65:E65"/>
    <mergeCell ref="B67:E67"/>
    <mergeCell ref="B71:L71"/>
    <mergeCell ref="B73:L73"/>
    <mergeCell ref="M43:M44"/>
    <mergeCell ref="A43:A44"/>
    <mergeCell ref="B43:B44"/>
    <mergeCell ref="C43:C44"/>
    <mergeCell ref="D43:D44"/>
    <mergeCell ref="A51:A52"/>
    <mergeCell ref="B51:B52"/>
    <mergeCell ref="C51:C52"/>
    <mergeCell ref="D51:D52"/>
    <mergeCell ref="I51:I52"/>
    <mergeCell ref="M51:M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E57:E58"/>
    <mergeCell ref="F57:F58"/>
    <mergeCell ref="G57:G58"/>
    <mergeCell ref="H57:H58"/>
    <mergeCell ref="A57:A58"/>
    <mergeCell ref="B57:B58"/>
    <mergeCell ref="C57:C58"/>
    <mergeCell ref="D57:D58"/>
    <mergeCell ref="I57:I58"/>
    <mergeCell ref="M57:M58"/>
    <mergeCell ref="I55:I56"/>
    <mergeCell ref="M55:M56"/>
  </mergeCells>
  <printOptions/>
  <pageMargins left="0.6" right="0.4" top="0.6" bottom="0.23" header="0.5" footer="0.2"/>
  <pageSetup fitToHeight="2" horizontalDpi="600" verticalDpi="600" orientation="landscape" paperSize="9" scale="66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workbookViewId="0" topLeftCell="A79">
      <selection activeCell="O12" sqref="O12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30.5742187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9.00390625" style="0" customWidth="1"/>
    <col min="12" max="12" width="14.8515625" style="0" customWidth="1"/>
    <col min="13" max="13" width="17.7109375" style="0" customWidth="1"/>
    <col min="15" max="15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/>
    <row r="5" spans="1:13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2.75">
      <c r="A6" s="89" t="s">
        <v>127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ht="9" customHeight="1"/>
    <row r="8" spans="1:13" ht="12.7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s="27" customFormat="1" ht="12.75">
      <c r="A9" s="91" t="s">
        <v>124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2.7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2" spans="1:13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</row>
    <row r="13" spans="1:13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</row>
    <row r="14" spans="1:13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</row>
    <row r="15" spans="1:13" s="8" customFormat="1" ht="15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</row>
    <row r="16" spans="1:13" s="8" customFormat="1" ht="15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</row>
    <row r="17" spans="1:13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</row>
    <row r="18" spans="1:13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</row>
    <row r="19" spans="1:13" s="8" customFormat="1" ht="15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</row>
    <row r="20" spans="1:13" s="8" customFormat="1" ht="15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</row>
    <row r="21" spans="1:15" s="8" customFormat="1" ht="15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O21" s="47"/>
    </row>
    <row r="22" spans="1:13" s="8" customFormat="1" ht="15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</row>
    <row r="23" spans="1:13" s="8" customFormat="1" ht="15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</row>
    <row r="24" spans="1:13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</row>
    <row r="25" spans="1:13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</row>
    <row r="26" spans="1:13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</row>
    <row r="27" spans="1:13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</row>
    <row r="28" spans="1:13" s="8" customFormat="1" ht="15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</row>
    <row r="29" spans="1:13" s="8" customFormat="1" ht="15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</row>
    <row r="30" spans="1:13" s="8" customFormat="1" ht="15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</row>
    <row r="31" spans="1:13" s="8" customFormat="1" ht="22.5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</row>
    <row r="32" spans="1:13" s="8" customFormat="1" ht="15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</row>
    <row r="33" spans="1:13" s="8" customFormat="1" ht="19.5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</row>
    <row r="34" spans="1:13" s="8" customFormat="1" ht="19.5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</row>
    <row r="35" spans="1:13" s="8" customFormat="1" ht="19.5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</row>
    <row r="36" spans="1:13" s="8" customFormat="1" ht="19.5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</row>
    <row r="37" spans="1:13" s="8" customFormat="1" ht="19.5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</row>
    <row r="38" spans="1:13" s="8" customFormat="1" ht="19.5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</row>
    <row r="39" spans="1:13" s="8" customFormat="1" ht="19.5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</row>
    <row r="40" spans="1:13" s="8" customFormat="1" ht="19.5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</row>
    <row r="41" spans="1:13" s="8" customFormat="1" ht="19.5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</row>
    <row r="42" spans="1:13" s="8" customFormat="1" ht="22.5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</row>
    <row r="43" spans="1:13" s="8" customFormat="1" ht="22.5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</row>
    <row r="44" spans="1:13" s="8" customFormat="1" ht="22.5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</row>
    <row r="45" spans="1:13" s="8" customFormat="1" ht="22.5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</row>
    <row r="46" spans="1:13" s="8" customFormat="1" ht="22.5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</row>
    <row r="47" spans="1:13" s="8" customFormat="1" ht="22.5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</row>
    <row r="48" spans="1:13" s="8" customFormat="1" ht="22.5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</row>
    <row r="49" spans="1:13" s="8" customFormat="1" ht="22.5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</row>
    <row r="50" spans="1:13" s="8" customFormat="1" ht="22.5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</row>
    <row r="51" spans="1:13" s="8" customFormat="1" ht="22.5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</row>
    <row r="52" spans="1:13" s="8" customFormat="1" ht="22.5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</row>
    <row r="53" spans="1:13" s="8" customFormat="1" ht="22.5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</row>
    <row r="54" spans="1:13" s="8" customFormat="1" ht="22.5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</row>
    <row r="55" spans="1:13" s="8" customFormat="1" ht="22.5" customHeight="1" thickBot="1">
      <c r="A55" s="92"/>
      <c r="B55" s="95"/>
      <c r="C55" s="98"/>
      <c r="D55" s="101"/>
      <c r="E55" s="101"/>
      <c r="F55" s="98"/>
      <c r="G55" s="104"/>
      <c r="H55" s="107"/>
      <c r="I55" s="101"/>
      <c r="J55" s="55" t="s">
        <v>25</v>
      </c>
      <c r="K55" s="53">
        <v>43600</v>
      </c>
      <c r="L55" s="49">
        <v>12000</v>
      </c>
      <c r="M55" s="77"/>
    </row>
    <row r="56" spans="1:13" s="8" customFormat="1" ht="58.5" customHeight="1">
      <c r="A56" s="113">
        <v>12</v>
      </c>
      <c r="B56" s="116">
        <v>43581</v>
      </c>
      <c r="C56" s="117">
        <v>22</v>
      </c>
      <c r="D56" s="118" t="s">
        <v>38</v>
      </c>
      <c r="E56" s="118" t="s">
        <v>37</v>
      </c>
      <c r="F56" s="117" t="s">
        <v>23</v>
      </c>
      <c r="G56" s="119" t="s">
        <v>98</v>
      </c>
      <c r="H56" s="120">
        <v>18000</v>
      </c>
      <c r="I56" s="118" t="s">
        <v>99</v>
      </c>
      <c r="J56" s="60" t="s">
        <v>24</v>
      </c>
      <c r="K56" s="61" t="s">
        <v>113</v>
      </c>
      <c r="L56" s="62">
        <f>18000+6000+5000+6000+7000</f>
        <v>42000</v>
      </c>
      <c r="M56" s="121">
        <f>L56-L57-L58</f>
        <v>0</v>
      </c>
    </row>
    <row r="57" spans="1:13" s="8" customFormat="1" ht="30" customHeight="1">
      <c r="A57" s="114"/>
      <c r="B57" s="96"/>
      <c r="C57" s="99"/>
      <c r="D57" s="102"/>
      <c r="E57" s="102"/>
      <c r="F57" s="99"/>
      <c r="G57" s="105"/>
      <c r="H57" s="108"/>
      <c r="I57" s="102"/>
      <c r="J57" s="38" t="s">
        <v>25</v>
      </c>
      <c r="K57" s="46" t="s">
        <v>112</v>
      </c>
      <c r="L57" s="45">
        <f>18000+6000</f>
        <v>24000</v>
      </c>
      <c r="M57" s="122"/>
    </row>
    <row r="58" spans="1:13" s="8" customFormat="1" ht="30" customHeight="1">
      <c r="A58" s="115"/>
      <c r="B58" s="97"/>
      <c r="C58" s="100"/>
      <c r="D58" s="103"/>
      <c r="E58" s="103"/>
      <c r="F58" s="100"/>
      <c r="G58" s="106"/>
      <c r="H58" s="109"/>
      <c r="I58" s="103"/>
      <c r="J58" s="38" t="s">
        <v>25</v>
      </c>
      <c r="K58" s="46">
        <v>43690</v>
      </c>
      <c r="L58" s="45">
        <v>18000</v>
      </c>
      <c r="M58" s="123"/>
    </row>
    <row r="59" spans="1:13" s="8" customFormat="1" ht="30" customHeight="1">
      <c r="A59" s="125">
        <v>13</v>
      </c>
      <c r="B59" s="95">
        <v>43581</v>
      </c>
      <c r="C59" s="98">
        <v>23</v>
      </c>
      <c r="D59" s="101" t="s">
        <v>38</v>
      </c>
      <c r="E59" s="101" t="s">
        <v>37</v>
      </c>
      <c r="F59" s="98" t="s">
        <v>23</v>
      </c>
      <c r="G59" s="104" t="s">
        <v>100</v>
      </c>
      <c r="H59" s="107">
        <v>18500</v>
      </c>
      <c r="I59" s="101" t="s">
        <v>99</v>
      </c>
      <c r="J59" s="38" t="s">
        <v>24</v>
      </c>
      <c r="K59" s="43">
        <v>43644</v>
      </c>
      <c r="L59" s="40">
        <v>4000</v>
      </c>
      <c r="M59" s="124">
        <f>L59+L60-L61-L62</f>
        <v>0</v>
      </c>
    </row>
    <row r="60" spans="1:13" s="8" customFormat="1" ht="30" customHeight="1">
      <c r="A60" s="114"/>
      <c r="B60" s="96"/>
      <c r="C60" s="99"/>
      <c r="D60" s="102"/>
      <c r="E60" s="102"/>
      <c r="F60" s="99"/>
      <c r="G60" s="105"/>
      <c r="H60" s="108"/>
      <c r="I60" s="102"/>
      <c r="J60" s="38" t="s">
        <v>24</v>
      </c>
      <c r="K60" s="46" t="s">
        <v>116</v>
      </c>
      <c r="L60" s="45">
        <v>21500</v>
      </c>
      <c r="M60" s="122"/>
    </row>
    <row r="61" spans="1:13" s="8" customFormat="1" ht="30" customHeight="1">
      <c r="A61" s="114"/>
      <c r="B61" s="96"/>
      <c r="C61" s="99"/>
      <c r="D61" s="102"/>
      <c r="E61" s="102"/>
      <c r="F61" s="99"/>
      <c r="G61" s="105"/>
      <c r="H61" s="108"/>
      <c r="I61" s="102"/>
      <c r="J61" s="38" t="s">
        <v>25</v>
      </c>
      <c r="K61" s="46">
        <v>43657</v>
      </c>
      <c r="L61" s="45">
        <v>9500</v>
      </c>
      <c r="M61" s="122"/>
    </row>
    <row r="62" spans="1:13" s="8" customFormat="1" ht="30" customHeight="1">
      <c r="A62" s="115"/>
      <c r="B62" s="97"/>
      <c r="C62" s="100"/>
      <c r="D62" s="103"/>
      <c r="E62" s="103"/>
      <c r="F62" s="100"/>
      <c r="G62" s="106"/>
      <c r="H62" s="109"/>
      <c r="I62" s="103"/>
      <c r="J62" s="38" t="s">
        <v>25</v>
      </c>
      <c r="K62" s="46">
        <v>43690</v>
      </c>
      <c r="L62" s="45">
        <v>16000</v>
      </c>
      <c r="M62" s="123"/>
    </row>
    <row r="63" spans="1:13" s="8" customFormat="1" ht="44.25" customHeight="1">
      <c r="A63" s="125">
        <v>14</v>
      </c>
      <c r="B63" s="95">
        <v>43581</v>
      </c>
      <c r="C63" s="98">
        <v>24</v>
      </c>
      <c r="D63" s="101" t="s">
        <v>38</v>
      </c>
      <c r="E63" s="101" t="s">
        <v>37</v>
      </c>
      <c r="F63" s="98" t="s">
        <v>23</v>
      </c>
      <c r="G63" s="104" t="s">
        <v>101</v>
      </c>
      <c r="H63" s="107">
        <v>19000</v>
      </c>
      <c r="I63" s="101" t="s">
        <v>99</v>
      </c>
      <c r="J63" s="38" t="s">
        <v>24</v>
      </c>
      <c r="K63" s="46" t="s">
        <v>107</v>
      </c>
      <c r="L63" s="40">
        <f>10000+5000+6000</f>
        <v>21000</v>
      </c>
      <c r="M63" s="124">
        <f>L63+L65+L67-L64-L66-L68-L69+L70-L71+L72-L73</f>
        <v>0</v>
      </c>
    </row>
    <row r="64" spans="1:13" s="8" customFormat="1" ht="15" customHeight="1">
      <c r="A64" s="114"/>
      <c r="B64" s="96"/>
      <c r="C64" s="99"/>
      <c r="D64" s="102"/>
      <c r="E64" s="102"/>
      <c r="F64" s="99"/>
      <c r="G64" s="105"/>
      <c r="H64" s="108"/>
      <c r="I64" s="102"/>
      <c r="J64" s="38" t="s">
        <v>25</v>
      </c>
      <c r="K64" s="43">
        <v>43601</v>
      </c>
      <c r="L64" s="45">
        <v>10000</v>
      </c>
      <c r="M64" s="122"/>
    </row>
    <row r="65" spans="1:13" s="8" customFormat="1" ht="15" customHeight="1">
      <c r="A65" s="114"/>
      <c r="B65" s="96"/>
      <c r="C65" s="99"/>
      <c r="D65" s="102"/>
      <c r="E65" s="102"/>
      <c r="F65" s="99"/>
      <c r="G65" s="105"/>
      <c r="H65" s="108"/>
      <c r="I65" s="102"/>
      <c r="J65" s="38" t="s">
        <v>24</v>
      </c>
      <c r="K65" s="46">
        <v>43619</v>
      </c>
      <c r="L65" s="45">
        <v>8000</v>
      </c>
      <c r="M65" s="122"/>
    </row>
    <row r="66" spans="1:13" s="8" customFormat="1" ht="15" customHeight="1">
      <c r="A66" s="114"/>
      <c r="B66" s="96"/>
      <c r="C66" s="99"/>
      <c r="D66" s="102"/>
      <c r="E66" s="102"/>
      <c r="F66" s="99"/>
      <c r="G66" s="105"/>
      <c r="H66" s="108"/>
      <c r="I66" s="102"/>
      <c r="J66" s="38" t="s">
        <v>25</v>
      </c>
      <c r="K66" s="43">
        <v>43629</v>
      </c>
      <c r="L66" s="45">
        <v>19000</v>
      </c>
      <c r="M66" s="122"/>
    </row>
    <row r="67" spans="1:13" s="8" customFormat="1" ht="51.75" customHeight="1">
      <c r="A67" s="114"/>
      <c r="B67" s="96"/>
      <c r="C67" s="99"/>
      <c r="D67" s="102"/>
      <c r="E67" s="102"/>
      <c r="F67" s="99"/>
      <c r="G67" s="105"/>
      <c r="H67" s="108"/>
      <c r="I67" s="102"/>
      <c r="J67" s="38" t="s">
        <v>24</v>
      </c>
      <c r="K67" s="46" t="s">
        <v>115</v>
      </c>
      <c r="L67" s="45">
        <f>10500+12000+5000+2000</f>
        <v>29500</v>
      </c>
      <c r="M67" s="122"/>
    </row>
    <row r="68" spans="1:13" s="8" customFormat="1" ht="15" customHeight="1">
      <c r="A68" s="114"/>
      <c r="B68" s="96"/>
      <c r="C68" s="99"/>
      <c r="D68" s="102"/>
      <c r="E68" s="102"/>
      <c r="F68" s="99"/>
      <c r="G68" s="105"/>
      <c r="H68" s="108"/>
      <c r="I68" s="102"/>
      <c r="J68" s="38" t="s">
        <v>25</v>
      </c>
      <c r="K68" s="43">
        <v>43657</v>
      </c>
      <c r="L68" s="45">
        <v>10500</v>
      </c>
      <c r="M68" s="122"/>
    </row>
    <row r="69" spans="1:13" s="8" customFormat="1" ht="39.75" customHeight="1">
      <c r="A69" s="114"/>
      <c r="B69" s="96"/>
      <c r="C69" s="99"/>
      <c r="D69" s="102"/>
      <c r="E69" s="102"/>
      <c r="F69" s="99"/>
      <c r="G69" s="105"/>
      <c r="H69" s="108"/>
      <c r="I69" s="102"/>
      <c r="J69" s="38" t="s">
        <v>25</v>
      </c>
      <c r="K69" s="46" t="s">
        <v>119</v>
      </c>
      <c r="L69" s="45">
        <f>1000+5000+10000</f>
        <v>16000</v>
      </c>
      <c r="M69" s="122"/>
    </row>
    <row r="70" spans="1:13" s="8" customFormat="1" ht="19.5" customHeight="1">
      <c r="A70" s="114"/>
      <c r="B70" s="96"/>
      <c r="C70" s="99"/>
      <c r="D70" s="102"/>
      <c r="E70" s="102"/>
      <c r="F70" s="99"/>
      <c r="G70" s="105"/>
      <c r="H70" s="108"/>
      <c r="I70" s="102"/>
      <c r="J70" s="38" t="s">
        <v>24</v>
      </c>
      <c r="K70" s="46" t="s">
        <v>121</v>
      </c>
      <c r="L70" s="45">
        <f>3000+13000</f>
        <v>16000</v>
      </c>
      <c r="M70" s="122"/>
    </row>
    <row r="71" spans="1:13" s="8" customFormat="1" ht="15" customHeight="1">
      <c r="A71" s="114"/>
      <c r="B71" s="96"/>
      <c r="C71" s="99"/>
      <c r="D71" s="102"/>
      <c r="E71" s="102"/>
      <c r="F71" s="99"/>
      <c r="G71" s="105"/>
      <c r="H71" s="108"/>
      <c r="I71" s="102"/>
      <c r="J71" s="38" t="s">
        <v>25</v>
      </c>
      <c r="K71" s="46">
        <v>43719</v>
      </c>
      <c r="L71" s="45">
        <v>19000</v>
      </c>
      <c r="M71" s="122"/>
    </row>
    <row r="72" spans="1:13" s="8" customFormat="1" ht="15" customHeight="1">
      <c r="A72" s="114"/>
      <c r="B72" s="96"/>
      <c r="C72" s="99"/>
      <c r="D72" s="102"/>
      <c r="E72" s="102"/>
      <c r="F72" s="99"/>
      <c r="G72" s="105"/>
      <c r="H72" s="108"/>
      <c r="I72" s="102"/>
      <c r="J72" s="38" t="s">
        <v>24</v>
      </c>
      <c r="K72" s="46">
        <v>43720</v>
      </c>
      <c r="L72" s="45">
        <v>5000</v>
      </c>
      <c r="M72" s="122"/>
    </row>
    <row r="73" spans="1:13" s="8" customFormat="1" ht="15" customHeight="1">
      <c r="A73" s="115"/>
      <c r="B73" s="97"/>
      <c r="C73" s="100"/>
      <c r="D73" s="103"/>
      <c r="E73" s="103"/>
      <c r="F73" s="100"/>
      <c r="G73" s="106"/>
      <c r="H73" s="109"/>
      <c r="I73" s="103"/>
      <c r="J73" s="38" t="s">
        <v>25</v>
      </c>
      <c r="K73" s="46">
        <v>43728</v>
      </c>
      <c r="L73" s="45">
        <v>5000</v>
      </c>
      <c r="M73" s="123"/>
    </row>
    <row r="74" spans="1:13" s="8" customFormat="1" ht="15" customHeight="1">
      <c r="A74" s="125">
        <v>15</v>
      </c>
      <c r="B74" s="95">
        <v>43581</v>
      </c>
      <c r="C74" s="98">
        <v>25</v>
      </c>
      <c r="D74" s="101" t="s">
        <v>38</v>
      </c>
      <c r="E74" s="101" t="s">
        <v>37</v>
      </c>
      <c r="F74" s="98" t="s">
        <v>23</v>
      </c>
      <c r="G74" s="104" t="s">
        <v>102</v>
      </c>
      <c r="H74" s="107">
        <v>19500</v>
      </c>
      <c r="I74" s="101" t="s">
        <v>99</v>
      </c>
      <c r="J74" s="38" t="s">
        <v>24</v>
      </c>
      <c r="K74" s="43">
        <v>43584</v>
      </c>
      <c r="L74" s="40">
        <v>10000</v>
      </c>
      <c r="M74" s="124">
        <f>L74+L76+L78-L77-L79+L80-L81+L82-L83</f>
        <v>0</v>
      </c>
    </row>
    <row r="75" spans="1:13" s="8" customFormat="1" ht="15" customHeight="1">
      <c r="A75" s="114"/>
      <c r="B75" s="96"/>
      <c r="C75" s="99"/>
      <c r="D75" s="102"/>
      <c r="E75" s="102"/>
      <c r="F75" s="99"/>
      <c r="G75" s="105"/>
      <c r="H75" s="108"/>
      <c r="I75" s="102"/>
      <c r="J75" s="38" t="s">
        <v>25</v>
      </c>
      <c r="K75" s="43"/>
      <c r="L75" s="45"/>
      <c r="M75" s="122"/>
    </row>
    <row r="76" spans="1:13" s="8" customFormat="1" ht="15" customHeight="1">
      <c r="A76" s="114"/>
      <c r="B76" s="96"/>
      <c r="C76" s="99"/>
      <c r="D76" s="102"/>
      <c r="E76" s="102"/>
      <c r="F76" s="99"/>
      <c r="G76" s="105"/>
      <c r="H76" s="108"/>
      <c r="I76" s="102"/>
      <c r="J76" s="38" t="s">
        <v>24</v>
      </c>
      <c r="K76" s="43">
        <v>43593</v>
      </c>
      <c r="L76" s="45">
        <v>5000</v>
      </c>
      <c r="M76" s="122"/>
    </row>
    <row r="77" spans="1:13" s="8" customFormat="1" ht="15" customHeight="1">
      <c r="A77" s="114"/>
      <c r="B77" s="96"/>
      <c r="C77" s="99"/>
      <c r="D77" s="102"/>
      <c r="E77" s="102"/>
      <c r="F77" s="99"/>
      <c r="G77" s="105"/>
      <c r="H77" s="108"/>
      <c r="I77" s="102"/>
      <c r="J77" s="38" t="s">
        <v>25</v>
      </c>
      <c r="K77" s="43">
        <v>43601</v>
      </c>
      <c r="L77" s="45">
        <v>15000</v>
      </c>
      <c r="M77" s="122"/>
    </row>
    <row r="78" spans="1:13" s="8" customFormat="1" ht="30" customHeight="1">
      <c r="A78" s="114"/>
      <c r="B78" s="96"/>
      <c r="C78" s="99"/>
      <c r="D78" s="102"/>
      <c r="E78" s="102"/>
      <c r="F78" s="99"/>
      <c r="G78" s="105"/>
      <c r="H78" s="108"/>
      <c r="I78" s="102"/>
      <c r="J78" s="38" t="s">
        <v>24</v>
      </c>
      <c r="K78" s="46" t="s">
        <v>109</v>
      </c>
      <c r="L78" s="45">
        <f>5000+5000</f>
        <v>10000</v>
      </c>
      <c r="M78" s="122"/>
    </row>
    <row r="79" spans="1:13" s="8" customFormat="1" ht="30" customHeight="1">
      <c r="A79" s="114"/>
      <c r="B79" s="96"/>
      <c r="C79" s="99"/>
      <c r="D79" s="102"/>
      <c r="E79" s="102"/>
      <c r="F79" s="99"/>
      <c r="G79" s="105"/>
      <c r="H79" s="108"/>
      <c r="I79" s="102"/>
      <c r="J79" s="38" t="s">
        <v>25</v>
      </c>
      <c r="K79" s="46" t="s">
        <v>110</v>
      </c>
      <c r="L79" s="45">
        <f>3000+7000</f>
        <v>10000</v>
      </c>
      <c r="M79" s="122"/>
    </row>
    <row r="80" spans="1:13" s="8" customFormat="1" ht="15" customHeight="1">
      <c r="A80" s="114"/>
      <c r="B80" s="96"/>
      <c r="C80" s="99"/>
      <c r="D80" s="102"/>
      <c r="E80" s="102"/>
      <c r="F80" s="99"/>
      <c r="G80" s="105"/>
      <c r="H80" s="108"/>
      <c r="I80" s="102"/>
      <c r="J80" s="38" t="s">
        <v>24</v>
      </c>
      <c r="K80" s="46">
        <v>43684</v>
      </c>
      <c r="L80" s="45">
        <v>10000</v>
      </c>
      <c r="M80" s="122"/>
    </row>
    <row r="81" spans="1:13" s="8" customFormat="1" ht="15" customHeight="1">
      <c r="A81" s="114"/>
      <c r="B81" s="96"/>
      <c r="C81" s="99"/>
      <c r="D81" s="102"/>
      <c r="E81" s="102"/>
      <c r="F81" s="99"/>
      <c r="G81" s="105"/>
      <c r="H81" s="108"/>
      <c r="I81" s="102"/>
      <c r="J81" s="38" t="s">
        <v>25</v>
      </c>
      <c r="K81" s="46">
        <v>43690</v>
      </c>
      <c r="L81" s="45">
        <f>6000+4000</f>
        <v>10000</v>
      </c>
      <c r="M81" s="122"/>
    </row>
    <row r="82" spans="1:13" s="8" customFormat="1" ht="30" customHeight="1">
      <c r="A82" s="114"/>
      <c r="B82" s="96"/>
      <c r="C82" s="99"/>
      <c r="D82" s="102"/>
      <c r="E82" s="102"/>
      <c r="F82" s="99"/>
      <c r="G82" s="105"/>
      <c r="H82" s="108"/>
      <c r="I82" s="102"/>
      <c r="J82" s="38" t="s">
        <v>24</v>
      </c>
      <c r="K82" s="46" t="s">
        <v>122</v>
      </c>
      <c r="L82" s="45">
        <f>4000+15000</f>
        <v>19000</v>
      </c>
      <c r="M82" s="122"/>
    </row>
    <row r="83" spans="1:13" s="8" customFormat="1" ht="15" customHeight="1">
      <c r="A83" s="115"/>
      <c r="B83" s="97"/>
      <c r="C83" s="100"/>
      <c r="D83" s="103"/>
      <c r="E83" s="103"/>
      <c r="F83" s="100"/>
      <c r="G83" s="106"/>
      <c r="H83" s="109"/>
      <c r="I83" s="103"/>
      <c r="J83" s="38" t="s">
        <v>25</v>
      </c>
      <c r="K83" s="46">
        <v>43719</v>
      </c>
      <c r="L83" s="45">
        <v>19000</v>
      </c>
      <c r="M83" s="123"/>
    </row>
    <row r="84" spans="1:13" s="8" customFormat="1" ht="15" customHeight="1">
      <c r="A84" s="140">
        <v>16</v>
      </c>
      <c r="B84" s="73">
        <v>43581</v>
      </c>
      <c r="C84" s="74">
        <v>26</v>
      </c>
      <c r="D84" s="75" t="s">
        <v>38</v>
      </c>
      <c r="E84" s="75" t="s">
        <v>37</v>
      </c>
      <c r="F84" s="74" t="s">
        <v>23</v>
      </c>
      <c r="G84" s="110" t="s">
        <v>103</v>
      </c>
      <c r="H84" s="111">
        <v>20000</v>
      </c>
      <c r="I84" s="75" t="s">
        <v>99</v>
      </c>
      <c r="J84" s="38" t="s">
        <v>24</v>
      </c>
      <c r="K84" s="43">
        <v>43581</v>
      </c>
      <c r="L84" s="40">
        <v>20000</v>
      </c>
      <c r="M84" s="124">
        <f>L84+L86+L88+L90-L85-L87-L89-L91</f>
        <v>0</v>
      </c>
    </row>
    <row r="85" spans="1:13" s="8" customFormat="1" ht="30" customHeight="1">
      <c r="A85" s="140"/>
      <c r="B85" s="73"/>
      <c r="C85" s="74"/>
      <c r="D85" s="75"/>
      <c r="E85" s="75"/>
      <c r="F85" s="74"/>
      <c r="G85" s="110"/>
      <c r="H85" s="111"/>
      <c r="I85" s="75"/>
      <c r="J85" s="38" t="s">
        <v>25</v>
      </c>
      <c r="K85" s="46" t="s">
        <v>105</v>
      </c>
      <c r="L85" s="45">
        <f>10000+10000</f>
        <v>20000</v>
      </c>
      <c r="M85" s="122"/>
    </row>
    <row r="86" spans="1:13" s="8" customFormat="1" ht="30" customHeight="1">
      <c r="A86" s="140"/>
      <c r="B86" s="73"/>
      <c r="C86" s="74"/>
      <c r="D86" s="75"/>
      <c r="E86" s="75"/>
      <c r="F86" s="74"/>
      <c r="G86" s="110"/>
      <c r="H86" s="111"/>
      <c r="I86" s="75"/>
      <c r="J86" s="38" t="s">
        <v>24</v>
      </c>
      <c r="K86" s="46" t="s">
        <v>111</v>
      </c>
      <c r="L86" s="45">
        <f>20000+20000</f>
        <v>40000</v>
      </c>
      <c r="M86" s="122"/>
    </row>
    <row r="87" spans="1:13" s="8" customFormat="1" ht="15" customHeight="1">
      <c r="A87" s="140"/>
      <c r="B87" s="73"/>
      <c r="C87" s="74"/>
      <c r="D87" s="75"/>
      <c r="E87" s="75"/>
      <c r="F87" s="74"/>
      <c r="G87" s="110"/>
      <c r="H87" s="111"/>
      <c r="I87" s="75"/>
      <c r="J87" s="38" t="s">
        <v>25</v>
      </c>
      <c r="K87" s="46">
        <v>43634</v>
      </c>
      <c r="L87" s="45">
        <v>20000</v>
      </c>
      <c r="M87" s="122"/>
    </row>
    <row r="88" spans="1:13" s="8" customFormat="1" ht="15" customHeight="1">
      <c r="A88" s="140"/>
      <c r="B88" s="73"/>
      <c r="C88" s="74"/>
      <c r="D88" s="75"/>
      <c r="E88" s="75"/>
      <c r="F88" s="74"/>
      <c r="G88" s="110"/>
      <c r="H88" s="111"/>
      <c r="I88" s="75"/>
      <c r="J88" s="38" t="s">
        <v>24</v>
      </c>
      <c r="K88" s="46">
        <v>43679</v>
      </c>
      <c r="L88" s="45">
        <v>15000</v>
      </c>
      <c r="M88" s="122"/>
    </row>
    <row r="89" spans="1:13" s="8" customFormat="1" ht="15" customHeight="1">
      <c r="A89" s="140"/>
      <c r="B89" s="73"/>
      <c r="C89" s="74"/>
      <c r="D89" s="75"/>
      <c r="E89" s="75"/>
      <c r="F89" s="74"/>
      <c r="G89" s="110"/>
      <c r="H89" s="111"/>
      <c r="I89" s="75"/>
      <c r="J89" s="38" t="s">
        <v>25</v>
      </c>
      <c r="K89" s="43">
        <v>43657</v>
      </c>
      <c r="L89" s="45">
        <v>20000</v>
      </c>
      <c r="M89" s="122"/>
    </row>
    <row r="90" spans="1:13" s="8" customFormat="1" ht="15" customHeight="1">
      <c r="A90" s="140"/>
      <c r="B90" s="73"/>
      <c r="C90" s="74"/>
      <c r="D90" s="75"/>
      <c r="E90" s="75"/>
      <c r="F90" s="74"/>
      <c r="G90" s="110"/>
      <c r="H90" s="111"/>
      <c r="I90" s="75"/>
      <c r="J90" s="38" t="s">
        <v>24</v>
      </c>
      <c r="K90" s="46">
        <v>43683</v>
      </c>
      <c r="L90" s="45">
        <v>5000</v>
      </c>
      <c r="M90" s="122"/>
    </row>
    <row r="91" spans="1:13" s="8" customFormat="1" ht="15" customHeight="1" thickBot="1">
      <c r="A91" s="125"/>
      <c r="B91" s="95"/>
      <c r="C91" s="98"/>
      <c r="D91" s="101"/>
      <c r="E91" s="101"/>
      <c r="F91" s="98"/>
      <c r="G91" s="104"/>
      <c r="H91" s="107"/>
      <c r="I91" s="101"/>
      <c r="J91" s="55" t="s">
        <v>25</v>
      </c>
      <c r="K91" s="67">
        <v>43719</v>
      </c>
      <c r="L91" s="49">
        <v>20000</v>
      </c>
      <c r="M91" s="122"/>
    </row>
    <row r="92" spans="1:13" s="8" customFormat="1" ht="30" customHeight="1">
      <c r="A92" s="139">
        <v>17</v>
      </c>
      <c r="B92" s="142">
        <v>43761</v>
      </c>
      <c r="C92" s="85">
        <v>27</v>
      </c>
      <c r="D92" s="82" t="s">
        <v>38</v>
      </c>
      <c r="E92" s="82" t="s">
        <v>37</v>
      </c>
      <c r="F92" s="85" t="s">
        <v>23</v>
      </c>
      <c r="G92" s="82" t="s">
        <v>125</v>
      </c>
      <c r="H92" s="132">
        <v>95000</v>
      </c>
      <c r="I92" s="134" t="s">
        <v>126</v>
      </c>
      <c r="J92" s="60" t="s">
        <v>24</v>
      </c>
      <c r="K92" s="68">
        <v>43775</v>
      </c>
      <c r="L92" s="62">
        <v>30000</v>
      </c>
      <c r="M92" s="136">
        <f>L92-L93</f>
        <v>0</v>
      </c>
    </row>
    <row r="93" spans="1:13" s="8" customFormat="1" ht="30" customHeight="1" thickBot="1">
      <c r="A93" s="141"/>
      <c r="B93" s="87"/>
      <c r="C93" s="87"/>
      <c r="D93" s="145"/>
      <c r="E93" s="84"/>
      <c r="F93" s="87"/>
      <c r="G93" s="84"/>
      <c r="H93" s="133"/>
      <c r="I93" s="135"/>
      <c r="J93" s="63" t="s">
        <v>25</v>
      </c>
      <c r="K93" s="69">
        <v>43782</v>
      </c>
      <c r="L93" s="65">
        <v>30000</v>
      </c>
      <c r="M93" s="138"/>
    </row>
    <row r="94" spans="1:13" ht="14.25" customHeight="1">
      <c r="A94" s="56"/>
      <c r="B94" s="130" t="s">
        <v>26</v>
      </c>
      <c r="C94" s="130"/>
      <c r="D94" s="130"/>
      <c r="E94" s="130"/>
      <c r="F94" s="57">
        <f>M15+M21+M21+M29+M33+M42+M44+M46+M48+M50+M52+M54+M56+M59+M63+M74+M84+M92</f>
        <v>0</v>
      </c>
      <c r="G94" s="58"/>
      <c r="H94" s="58"/>
      <c r="I94" s="58"/>
      <c r="J94" s="58"/>
      <c r="K94" s="58"/>
      <c r="L94" s="58"/>
      <c r="M94" s="59"/>
    </row>
    <row r="95" spans="1:6" ht="9" customHeight="1">
      <c r="A95" s="18"/>
      <c r="B95" s="20"/>
      <c r="C95" s="20"/>
      <c r="D95" s="20"/>
      <c r="E95" s="20"/>
      <c r="F95" s="12"/>
    </row>
    <row r="96" spans="1:13" ht="12.75">
      <c r="A96" s="17" t="s">
        <v>22</v>
      </c>
      <c r="B96" s="128" t="s">
        <v>31</v>
      </c>
      <c r="C96" s="128"/>
      <c r="D96" s="128"/>
      <c r="E96" s="128"/>
      <c r="F96" s="21"/>
      <c r="G96" s="15"/>
      <c r="H96" s="21">
        <v>0</v>
      </c>
      <c r="I96" s="15"/>
      <c r="J96" s="15"/>
      <c r="K96" s="15"/>
      <c r="L96" s="15"/>
      <c r="M96" s="16"/>
    </row>
    <row r="97" spans="1:6" ht="4.5" customHeight="1">
      <c r="A97" s="18"/>
      <c r="B97" s="20"/>
      <c r="C97" s="20"/>
      <c r="D97" s="20"/>
      <c r="E97" s="20"/>
      <c r="F97" s="12"/>
    </row>
    <row r="98" spans="1:13" ht="12.75">
      <c r="A98" s="17" t="s">
        <v>27</v>
      </c>
      <c r="B98" s="131" t="s">
        <v>32</v>
      </c>
      <c r="C98" s="131"/>
      <c r="D98" s="131"/>
      <c r="E98" s="131"/>
      <c r="F98" s="131"/>
      <c r="G98" s="131"/>
      <c r="H98" s="21">
        <v>0</v>
      </c>
      <c r="I98" s="15"/>
      <c r="J98" s="15"/>
      <c r="K98" s="15"/>
      <c r="L98" s="15"/>
      <c r="M98" s="16"/>
    </row>
    <row r="99" spans="1:6" ht="4.5" customHeight="1">
      <c r="A99" s="18"/>
      <c r="B99" s="20"/>
      <c r="C99" s="20"/>
      <c r="D99" s="20"/>
      <c r="E99" s="20"/>
      <c r="F99" s="12"/>
    </row>
    <row r="100" spans="1:13" ht="12.75">
      <c r="A100" s="17" t="s">
        <v>28</v>
      </c>
      <c r="B100" s="128" t="s">
        <v>33</v>
      </c>
      <c r="C100" s="128"/>
      <c r="D100" s="128"/>
      <c r="E100" s="128"/>
      <c r="F100" s="21"/>
      <c r="G100" s="15"/>
      <c r="H100" s="21">
        <v>0</v>
      </c>
      <c r="I100" s="15"/>
      <c r="J100" s="15"/>
      <c r="K100" s="15"/>
      <c r="L100" s="15"/>
      <c r="M100" s="16"/>
    </row>
    <row r="101" spans="1:6" ht="4.5" customHeight="1">
      <c r="A101" s="18"/>
      <c r="B101" s="20"/>
      <c r="C101" s="20"/>
      <c r="D101" s="20"/>
      <c r="E101" s="20"/>
      <c r="F101" s="12"/>
    </row>
    <row r="102" spans="1:13" ht="12.75">
      <c r="A102" s="17" t="s">
        <v>29</v>
      </c>
      <c r="B102" s="128" t="s">
        <v>34</v>
      </c>
      <c r="C102" s="128"/>
      <c r="D102" s="128"/>
      <c r="E102" s="128"/>
      <c r="F102" s="21"/>
      <c r="G102" s="15"/>
      <c r="H102" s="21">
        <v>0</v>
      </c>
      <c r="I102" s="15"/>
      <c r="J102" s="15"/>
      <c r="K102" s="15"/>
      <c r="L102" s="15"/>
      <c r="M102" s="16"/>
    </row>
    <row r="103" spans="1:6" ht="4.5" customHeight="1">
      <c r="A103" s="18"/>
      <c r="B103" s="20"/>
      <c r="C103" s="20"/>
      <c r="D103" s="20"/>
      <c r="E103" s="20"/>
      <c r="F103" s="12"/>
    </row>
    <row r="104" spans="1:13" ht="12.75">
      <c r="A104" s="17" t="s">
        <v>30</v>
      </c>
      <c r="B104" s="19" t="s">
        <v>35</v>
      </c>
      <c r="C104" s="19"/>
      <c r="D104" s="19"/>
      <c r="E104" s="19"/>
      <c r="F104" s="21"/>
      <c r="G104" s="15"/>
      <c r="H104" s="21">
        <v>0</v>
      </c>
      <c r="I104" s="15"/>
      <c r="J104" s="15"/>
      <c r="K104" s="15"/>
      <c r="L104" s="15"/>
      <c r="M104" s="16"/>
    </row>
    <row r="105" spans="1:13" ht="12.75">
      <c r="A105" s="22"/>
      <c r="B105" s="23"/>
      <c r="C105" s="23"/>
      <c r="D105" s="23"/>
      <c r="E105" s="23"/>
      <c r="F105" s="24"/>
      <c r="G105" s="25"/>
      <c r="H105" s="24"/>
      <c r="I105" s="25"/>
      <c r="J105" s="25"/>
      <c r="K105" s="25"/>
      <c r="L105" s="25"/>
      <c r="M105" s="25"/>
    </row>
    <row r="106" spans="2:12" ht="12.75">
      <c r="B106" s="129" t="s">
        <v>53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</row>
    <row r="108" spans="2:12" ht="12.75">
      <c r="B108" s="129" t="s">
        <v>36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</row>
  </sheetData>
  <mergeCells count="191">
    <mergeCell ref="D92:D93"/>
    <mergeCell ref="E92:E93"/>
    <mergeCell ref="F92:F93"/>
    <mergeCell ref="G92:G93"/>
    <mergeCell ref="A92:A93"/>
    <mergeCell ref="B92:B93"/>
    <mergeCell ref="C92:C93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M15:M20"/>
    <mergeCell ref="A21:A28"/>
    <mergeCell ref="B21:B28"/>
    <mergeCell ref="C21:C28"/>
    <mergeCell ref="D21:D28"/>
    <mergeCell ref="E21:E28"/>
    <mergeCell ref="F21:F28"/>
    <mergeCell ref="G21:G28"/>
    <mergeCell ref="H21:H28"/>
    <mergeCell ref="I21:I28"/>
    <mergeCell ref="M21:M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M29:M32"/>
    <mergeCell ref="A33:A41"/>
    <mergeCell ref="B33:B41"/>
    <mergeCell ref="C33:C41"/>
    <mergeCell ref="D33:D41"/>
    <mergeCell ref="E33:E41"/>
    <mergeCell ref="F33:F41"/>
    <mergeCell ref="G33:G41"/>
    <mergeCell ref="H33:H41"/>
    <mergeCell ref="I33:I41"/>
    <mergeCell ref="M33:M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M46:M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M54:M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M56:M58"/>
    <mergeCell ref="I59:I62"/>
    <mergeCell ref="M59:M62"/>
    <mergeCell ref="A59:A62"/>
    <mergeCell ref="B59:B62"/>
    <mergeCell ref="C59:C62"/>
    <mergeCell ref="D59:D62"/>
    <mergeCell ref="E59:E62"/>
    <mergeCell ref="F59:F62"/>
    <mergeCell ref="G59:G62"/>
    <mergeCell ref="H59:H62"/>
    <mergeCell ref="A63:A73"/>
    <mergeCell ref="B63:B73"/>
    <mergeCell ref="C63:C73"/>
    <mergeCell ref="D63:D73"/>
    <mergeCell ref="E74:E83"/>
    <mergeCell ref="F74:F83"/>
    <mergeCell ref="G74:G83"/>
    <mergeCell ref="E63:E73"/>
    <mergeCell ref="F63:F73"/>
    <mergeCell ref="G63:G73"/>
    <mergeCell ref="A74:A83"/>
    <mergeCell ref="B74:B83"/>
    <mergeCell ref="C74:C83"/>
    <mergeCell ref="D74:D83"/>
    <mergeCell ref="H74:H83"/>
    <mergeCell ref="I74:I83"/>
    <mergeCell ref="M74:M83"/>
    <mergeCell ref="I63:I73"/>
    <mergeCell ref="M63:M73"/>
    <mergeCell ref="H63:H73"/>
    <mergeCell ref="A84:A91"/>
    <mergeCell ref="B84:B91"/>
    <mergeCell ref="C84:C91"/>
    <mergeCell ref="D84:D91"/>
    <mergeCell ref="I84:I91"/>
    <mergeCell ref="M84:M91"/>
    <mergeCell ref="B102:E102"/>
    <mergeCell ref="E84:E91"/>
    <mergeCell ref="F84:F91"/>
    <mergeCell ref="G84:G91"/>
    <mergeCell ref="H84:H91"/>
    <mergeCell ref="H92:H93"/>
    <mergeCell ref="I92:I93"/>
    <mergeCell ref="M92:M93"/>
    <mergeCell ref="B106:L106"/>
    <mergeCell ref="B108:L108"/>
    <mergeCell ref="B94:E94"/>
    <mergeCell ref="B96:E96"/>
    <mergeCell ref="B98:G98"/>
    <mergeCell ref="B100:E100"/>
  </mergeCells>
  <printOptions/>
  <pageMargins left="0.51" right="0.2" top="0.69" bottom="0.37" header="0.5" footer="0.25"/>
  <pageSetup fitToHeight="0" fitToWidth="1" horizontalDpi="600" verticalDpi="600" orientation="landscape" paperSize="9" scale="63" r:id="rId1"/>
  <rowBreaks count="2" manualBreakCount="2">
    <brk id="41" max="12" man="1"/>
    <brk id="6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view="pageBreakPreview" zoomScaleSheetLayoutView="100" workbookViewId="0" topLeftCell="A76">
      <selection activeCell="J85" sqref="J85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30.5742187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9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123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124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5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15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15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15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15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15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15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15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15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15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22.5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15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19.5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19.5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19.5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19.5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19.5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19.5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19.5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19.5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19.5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22.5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22.5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22.5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22.5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22.5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22.5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22.5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22.5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22.5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  <c r="N50" s="7"/>
    </row>
    <row r="51" spans="1:14" s="8" customFormat="1" ht="22.5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  <c r="N51" s="7"/>
    </row>
    <row r="52" spans="1:14" s="8" customFormat="1" ht="22.5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  <c r="N52" s="7"/>
    </row>
    <row r="53" spans="1:14" s="8" customFormat="1" ht="22.5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  <c r="N53" s="7"/>
    </row>
    <row r="54" spans="1:14" s="8" customFormat="1" ht="22.5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  <c r="N54" s="7"/>
    </row>
    <row r="55" spans="1:14" s="8" customFormat="1" ht="22.5" customHeight="1" thickBot="1">
      <c r="A55" s="92"/>
      <c r="B55" s="95"/>
      <c r="C55" s="98"/>
      <c r="D55" s="101"/>
      <c r="E55" s="101"/>
      <c r="F55" s="98"/>
      <c r="G55" s="104"/>
      <c r="H55" s="107"/>
      <c r="I55" s="101"/>
      <c r="J55" s="55" t="s">
        <v>25</v>
      </c>
      <c r="K55" s="53">
        <v>43600</v>
      </c>
      <c r="L55" s="49">
        <v>12000</v>
      </c>
      <c r="M55" s="77"/>
      <c r="N55" s="7"/>
    </row>
    <row r="56" spans="1:14" s="8" customFormat="1" ht="58.5" customHeight="1">
      <c r="A56" s="113">
        <v>12</v>
      </c>
      <c r="B56" s="116">
        <v>43581</v>
      </c>
      <c r="C56" s="117">
        <v>22</v>
      </c>
      <c r="D56" s="118" t="s">
        <v>38</v>
      </c>
      <c r="E56" s="118" t="s">
        <v>37</v>
      </c>
      <c r="F56" s="117" t="s">
        <v>23</v>
      </c>
      <c r="G56" s="119" t="s">
        <v>98</v>
      </c>
      <c r="H56" s="120">
        <v>18000</v>
      </c>
      <c r="I56" s="118" t="s">
        <v>99</v>
      </c>
      <c r="J56" s="60" t="s">
        <v>24</v>
      </c>
      <c r="K56" s="61" t="s">
        <v>113</v>
      </c>
      <c r="L56" s="62">
        <f>18000+6000+5000+6000+7000</f>
        <v>42000</v>
      </c>
      <c r="M56" s="121">
        <f>L56-L57-L58</f>
        <v>0</v>
      </c>
      <c r="N56" s="146" t="s">
        <v>118</v>
      </c>
    </row>
    <row r="57" spans="1:14" s="8" customFormat="1" ht="30" customHeight="1">
      <c r="A57" s="114"/>
      <c r="B57" s="96"/>
      <c r="C57" s="99"/>
      <c r="D57" s="102"/>
      <c r="E57" s="102"/>
      <c r="F57" s="99"/>
      <c r="G57" s="105"/>
      <c r="H57" s="108"/>
      <c r="I57" s="102"/>
      <c r="J57" s="38" t="s">
        <v>25</v>
      </c>
      <c r="K57" s="46" t="s">
        <v>112</v>
      </c>
      <c r="L57" s="45">
        <f>18000+6000</f>
        <v>24000</v>
      </c>
      <c r="M57" s="122"/>
      <c r="N57" s="146"/>
    </row>
    <row r="58" spans="1:14" s="8" customFormat="1" ht="30" customHeight="1">
      <c r="A58" s="115"/>
      <c r="B58" s="97"/>
      <c r="C58" s="100"/>
      <c r="D58" s="103"/>
      <c r="E58" s="103"/>
      <c r="F58" s="100"/>
      <c r="G58" s="106"/>
      <c r="H58" s="109"/>
      <c r="I58" s="103"/>
      <c r="J58" s="38" t="s">
        <v>25</v>
      </c>
      <c r="K58" s="46">
        <v>43690</v>
      </c>
      <c r="L58" s="45">
        <v>18000</v>
      </c>
      <c r="M58" s="123"/>
      <c r="N58" s="146"/>
    </row>
    <row r="59" spans="1:14" s="8" customFormat="1" ht="30" customHeight="1">
      <c r="A59" s="125">
        <v>13</v>
      </c>
      <c r="B59" s="95">
        <v>43581</v>
      </c>
      <c r="C59" s="98">
        <v>23</v>
      </c>
      <c r="D59" s="101" t="s">
        <v>38</v>
      </c>
      <c r="E59" s="101" t="s">
        <v>37</v>
      </c>
      <c r="F59" s="98" t="s">
        <v>23</v>
      </c>
      <c r="G59" s="104" t="s">
        <v>100</v>
      </c>
      <c r="H59" s="107">
        <v>18500</v>
      </c>
      <c r="I59" s="101" t="s">
        <v>99</v>
      </c>
      <c r="J59" s="38" t="s">
        <v>24</v>
      </c>
      <c r="K59" s="43">
        <v>43644</v>
      </c>
      <c r="L59" s="40">
        <v>4000</v>
      </c>
      <c r="M59" s="124">
        <f>L59+L60-L61-L62</f>
        <v>0</v>
      </c>
      <c r="N59" s="146"/>
    </row>
    <row r="60" spans="1:14" s="8" customFormat="1" ht="30" customHeight="1">
      <c r="A60" s="114"/>
      <c r="B60" s="96"/>
      <c r="C60" s="99"/>
      <c r="D60" s="102"/>
      <c r="E60" s="102"/>
      <c r="F60" s="99"/>
      <c r="G60" s="105"/>
      <c r="H60" s="108"/>
      <c r="I60" s="102"/>
      <c r="J60" s="38" t="s">
        <v>24</v>
      </c>
      <c r="K60" s="46" t="s">
        <v>116</v>
      </c>
      <c r="L60" s="45">
        <v>21500</v>
      </c>
      <c r="M60" s="122"/>
      <c r="N60" s="146"/>
    </row>
    <row r="61" spans="1:14" s="8" customFormat="1" ht="30" customHeight="1">
      <c r="A61" s="114"/>
      <c r="B61" s="96"/>
      <c r="C61" s="99"/>
      <c r="D61" s="102"/>
      <c r="E61" s="102"/>
      <c r="F61" s="99"/>
      <c r="G61" s="105"/>
      <c r="H61" s="108"/>
      <c r="I61" s="102"/>
      <c r="J61" s="38" t="s">
        <v>25</v>
      </c>
      <c r="K61" s="46">
        <v>43657</v>
      </c>
      <c r="L61" s="45">
        <v>9500</v>
      </c>
      <c r="M61" s="122"/>
      <c r="N61" s="146"/>
    </row>
    <row r="62" spans="1:14" s="8" customFormat="1" ht="30" customHeight="1">
      <c r="A62" s="115"/>
      <c r="B62" s="97"/>
      <c r="C62" s="100"/>
      <c r="D62" s="103"/>
      <c r="E62" s="103"/>
      <c r="F62" s="100"/>
      <c r="G62" s="106"/>
      <c r="H62" s="109"/>
      <c r="I62" s="103"/>
      <c r="J62" s="38" t="s">
        <v>25</v>
      </c>
      <c r="K62" s="46">
        <v>43690</v>
      </c>
      <c r="L62" s="45">
        <v>16000</v>
      </c>
      <c r="M62" s="123"/>
      <c r="N62" s="146"/>
    </row>
    <row r="63" spans="1:14" s="8" customFormat="1" ht="44.25" customHeight="1">
      <c r="A63" s="125">
        <v>14</v>
      </c>
      <c r="B63" s="95">
        <v>43581</v>
      </c>
      <c r="C63" s="98">
        <v>24</v>
      </c>
      <c r="D63" s="101" t="s">
        <v>38</v>
      </c>
      <c r="E63" s="101" t="s">
        <v>37</v>
      </c>
      <c r="F63" s="98" t="s">
        <v>23</v>
      </c>
      <c r="G63" s="104" t="s">
        <v>101</v>
      </c>
      <c r="H63" s="107">
        <v>19000</v>
      </c>
      <c r="I63" s="101" t="s">
        <v>99</v>
      </c>
      <c r="J63" s="38" t="s">
        <v>24</v>
      </c>
      <c r="K63" s="46" t="s">
        <v>107</v>
      </c>
      <c r="L63" s="40">
        <f>10000+5000+6000</f>
        <v>21000</v>
      </c>
      <c r="M63" s="124">
        <f>L63+L65+L67-L64-L66-L68-L69+L70-L71+L72-L73</f>
        <v>0</v>
      </c>
      <c r="N63" s="146" t="s">
        <v>118</v>
      </c>
    </row>
    <row r="64" spans="1:14" s="8" customFormat="1" ht="15" customHeight="1">
      <c r="A64" s="114"/>
      <c r="B64" s="96"/>
      <c r="C64" s="99"/>
      <c r="D64" s="102"/>
      <c r="E64" s="102"/>
      <c r="F64" s="99"/>
      <c r="G64" s="105"/>
      <c r="H64" s="108"/>
      <c r="I64" s="102"/>
      <c r="J64" s="38" t="s">
        <v>25</v>
      </c>
      <c r="K64" s="43">
        <v>43601</v>
      </c>
      <c r="L64" s="45">
        <v>10000</v>
      </c>
      <c r="M64" s="122"/>
      <c r="N64" s="146"/>
    </row>
    <row r="65" spans="1:14" s="8" customFormat="1" ht="15" customHeight="1">
      <c r="A65" s="114"/>
      <c r="B65" s="96"/>
      <c r="C65" s="99"/>
      <c r="D65" s="102"/>
      <c r="E65" s="102"/>
      <c r="F65" s="99"/>
      <c r="G65" s="105"/>
      <c r="H65" s="108"/>
      <c r="I65" s="102"/>
      <c r="J65" s="38" t="s">
        <v>24</v>
      </c>
      <c r="K65" s="46">
        <v>43619</v>
      </c>
      <c r="L65" s="45">
        <v>8000</v>
      </c>
      <c r="M65" s="122"/>
      <c r="N65" s="146"/>
    </row>
    <row r="66" spans="1:14" s="8" customFormat="1" ht="15" customHeight="1">
      <c r="A66" s="114"/>
      <c r="B66" s="96"/>
      <c r="C66" s="99"/>
      <c r="D66" s="102"/>
      <c r="E66" s="102"/>
      <c r="F66" s="99"/>
      <c r="G66" s="105"/>
      <c r="H66" s="108"/>
      <c r="I66" s="102"/>
      <c r="J66" s="38" t="s">
        <v>25</v>
      </c>
      <c r="K66" s="43">
        <v>43629</v>
      </c>
      <c r="L66" s="45">
        <v>19000</v>
      </c>
      <c r="M66" s="122"/>
      <c r="N66" s="146"/>
    </row>
    <row r="67" spans="1:14" s="8" customFormat="1" ht="51.75" customHeight="1">
      <c r="A67" s="114"/>
      <c r="B67" s="96"/>
      <c r="C67" s="99"/>
      <c r="D67" s="102"/>
      <c r="E67" s="102"/>
      <c r="F67" s="99"/>
      <c r="G67" s="105"/>
      <c r="H67" s="108"/>
      <c r="I67" s="102"/>
      <c r="J67" s="38" t="s">
        <v>24</v>
      </c>
      <c r="K67" s="46" t="s">
        <v>115</v>
      </c>
      <c r="L67" s="45">
        <f>10500+12000+5000+2000</f>
        <v>29500</v>
      </c>
      <c r="M67" s="122"/>
      <c r="N67" s="146"/>
    </row>
    <row r="68" spans="1:14" s="8" customFormat="1" ht="15" customHeight="1">
      <c r="A68" s="114"/>
      <c r="B68" s="96"/>
      <c r="C68" s="99"/>
      <c r="D68" s="102"/>
      <c r="E68" s="102"/>
      <c r="F68" s="99"/>
      <c r="G68" s="105"/>
      <c r="H68" s="108"/>
      <c r="I68" s="102"/>
      <c r="J68" s="38" t="s">
        <v>25</v>
      </c>
      <c r="K68" s="43">
        <v>43657</v>
      </c>
      <c r="L68" s="45">
        <v>10500</v>
      </c>
      <c r="M68" s="122"/>
      <c r="N68" s="146"/>
    </row>
    <row r="69" spans="1:14" s="8" customFormat="1" ht="39.75" customHeight="1">
      <c r="A69" s="114"/>
      <c r="B69" s="96"/>
      <c r="C69" s="99"/>
      <c r="D69" s="102"/>
      <c r="E69" s="102"/>
      <c r="F69" s="99"/>
      <c r="G69" s="105"/>
      <c r="H69" s="108"/>
      <c r="I69" s="102"/>
      <c r="J69" s="38" t="s">
        <v>25</v>
      </c>
      <c r="K69" s="46" t="s">
        <v>119</v>
      </c>
      <c r="L69" s="45">
        <f>1000+5000+10000</f>
        <v>16000</v>
      </c>
      <c r="M69" s="122"/>
      <c r="N69" s="146"/>
    </row>
    <row r="70" spans="1:14" s="8" customFormat="1" ht="19.5" customHeight="1">
      <c r="A70" s="114"/>
      <c r="B70" s="96"/>
      <c r="C70" s="99"/>
      <c r="D70" s="102"/>
      <c r="E70" s="102"/>
      <c r="F70" s="99"/>
      <c r="G70" s="105"/>
      <c r="H70" s="108"/>
      <c r="I70" s="102"/>
      <c r="J70" s="38" t="s">
        <v>24</v>
      </c>
      <c r="K70" s="46" t="s">
        <v>121</v>
      </c>
      <c r="L70" s="45">
        <f>3000+13000</f>
        <v>16000</v>
      </c>
      <c r="M70" s="122"/>
      <c r="N70" s="146"/>
    </row>
    <row r="71" spans="1:14" s="8" customFormat="1" ht="15" customHeight="1">
      <c r="A71" s="114"/>
      <c r="B71" s="96"/>
      <c r="C71" s="99"/>
      <c r="D71" s="102"/>
      <c r="E71" s="102"/>
      <c r="F71" s="99"/>
      <c r="G71" s="105"/>
      <c r="H71" s="108"/>
      <c r="I71" s="102"/>
      <c r="J71" s="38" t="s">
        <v>25</v>
      </c>
      <c r="K71" s="46">
        <v>43719</v>
      </c>
      <c r="L71" s="45">
        <v>19000</v>
      </c>
      <c r="M71" s="122"/>
      <c r="N71" s="146"/>
    </row>
    <row r="72" spans="1:14" s="8" customFormat="1" ht="15" customHeight="1">
      <c r="A72" s="114"/>
      <c r="B72" s="96"/>
      <c r="C72" s="99"/>
      <c r="D72" s="102"/>
      <c r="E72" s="102"/>
      <c r="F72" s="99"/>
      <c r="G72" s="105"/>
      <c r="H72" s="108"/>
      <c r="I72" s="102"/>
      <c r="J72" s="38" t="s">
        <v>24</v>
      </c>
      <c r="K72" s="46">
        <v>43720</v>
      </c>
      <c r="L72" s="45">
        <v>5000</v>
      </c>
      <c r="M72" s="122"/>
      <c r="N72" s="146"/>
    </row>
    <row r="73" spans="1:14" s="8" customFormat="1" ht="15" customHeight="1">
      <c r="A73" s="115"/>
      <c r="B73" s="97"/>
      <c r="C73" s="100"/>
      <c r="D73" s="103"/>
      <c r="E73" s="103"/>
      <c r="F73" s="100"/>
      <c r="G73" s="106"/>
      <c r="H73" s="109"/>
      <c r="I73" s="103"/>
      <c r="J73" s="38" t="s">
        <v>25</v>
      </c>
      <c r="K73" s="46">
        <v>43728</v>
      </c>
      <c r="L73" s="45">
        <v>5000</v>
      </c>
      <c r="M73" s="123"/>
      <c r="N73" s="146"/>
    </row>
    <row r="74" spans="1:14" s="8" customFormat="1" ht="15" customHeight="1">
      <c r="A74" s="125">
        <v>15</v>
      </c>
      <c r="B74" s="95">
        <v>43581</v>
      </c>
      <c r="C74" s="98">
        <v>25</v>
      </c>
      <c r="D74" s="101" t="s">
        <v>38</v>
      </c>
      <c r="E74" s="101" t="s">
        <v>37</v>
      </c>
      <c r="F74" s="98" t="s">
        <v>23</v>
      </c>
      <c r="G74" s="104" t="s">
        <v>102</v>
      </c>
      <c r="H74" s="107">
        <v>19500</v>
      </c>
      <c r="I74" s="101" t="s">
        <v>99</v>
      </c>
      <c r="J74" s="38" t="s">
        <v>24</v>
      </c>
      <c r="K74" s="43">
        <v>43584</v>
      </c>
      <c r="L74" s="40">
        <v>10000</v>
      </c>
      <c r="M74" s="124">
        <f>L74+L76+L78-L77-L79+L80-L81+L82-L83</f>
        <v>0</v>
      </c>
      <c r="N74" s="146" t="s">
        <v>118</v>
      </c>
    </row>
    <row r="75" spans="1:14" s="8" customFormat="1" ht="15" customHeight="1">
      <c r="A75" s="114"/>
      <c r="B75" s="96"/>
      <c r="C75" s="99"/>
      <c r="D75" s="102"/>
      <c r="E75" s="102"/>
      <c r="F75" s="99"/>
      <c r="G75" s="105"/>
      <c r="H75" s="108"/>
      <c r="I75" s="102"/>
      <c r="J75" s="38" t="s">
        <v>25</v>
      </c>
      <c r="K75" s="43"/>
      <c r="L75" s="45"/>
      <c r="M75" s="122"/>
      <c r="N75" s="146"/>
    </row>
    <row r="76" spans="1:14" s="8" customFormat="1" ht="15" customHeight="1">
      <c r="A76" s="114"/>
      <c r="B76" s="96"/>
      <c r="C76" s="99"/>
      <c r="D76" s="102"/>
      <c r="E76" s="102"/>
      <c r="F76" s="99"/>
      <c r="G76" s="105"/>
      <c r="H76" s="108"/>
      <c r="I76" s="102"/>
      <c r="J76" s="38" t="s">
        <v>24</v>
      </c>
      <c r="K76" s="43">
        <v>43593</v>
      </c>
      <c r="L76" s="45">
        <v>5000</v>
      </c>
      <c r="M76" s="122"/>
      <c r="N76" s="146"/>
    </row>
    <row r="77" spans="1:14" s="8" customFormat="1" ht="15" customHeight="1">
      <c r="A77" s="114"/>
      <c r="B77" s="96"/>
      <c r="C77" s="99"/>
      <c r="D77" s="102"/>
      <c r="E77" s="102"/>
      <c r="F77" s="99"/>
      <c r="G77" s="105"/>
      <c r="H77" s="108"/>
      <c r="I77" s="102"/>
      <c r="J77" s="38" t="s">
        <v>25</v>
      </c>
      <c r="K77" s="43">
        <v>43601</v>
      </c>
      <c r="L77" s="45">
        <v>15000</v>
      </c>
      <c r="M77" s="122"/>
      <c r="N77" s="146"/>
    </row>
    <row r="78" spans="1:14" s="8" customFormat="1" ht="30" customHeight="1">
      <c r="A78" s="114"/>
      <c r="B78" s="96"/>
      <c r="C78" s="99"/>
      <c r="D78" s="102"/>
      <c r="E78" s="102"/>
      <c r="F78" s="99"/>
      <c r="G78" s="105"/>
      <c r="H78" s="108"/>
      <c r="I78" s="102"/>
      <c r="J78" s="38" t="s">
        <v>24</v>
      </c>
      <c r="K78" s="46" t="s">
        <v>109</v>
      </c>
      <c r="L78" s="45">
        <f>5000+5000</f>
        <v>10000</v>
      </c>
      <c r="M78" s="122"/>
      <c r="N78" s="146"/>
    </row>
    <row r="79" spans="1:14" s="8" customFormat="1" ht="30" customHeight="1">
      <c r="A79" s="114"/>
      <c r="B79" s="96"/>
      <c r="C79" s="99"/>
      <c r="D79" s="102"/>
      <c r="E79" s="102"/>
      <c r="F79" s="99"/>
      <c r="G79" s="105"/>
      <c r="H79" s="108"/>
      <c r="I79" s="102"/>
      <c r="J79" s="38" t="s">
        <v>25</v>
      </c>
      <c r="K79" s="46" t="s">
        <v>110</v>
      </c>
      <c r="L79" s="45">
        <f>3000+7000</f>
        <v>10000</v>
      </c>
      <c r="M79" s="122"/>
      <c r="N79" s="146"/>
    </row>
    <row r="80" spans="1:14" s="8" customFormat="1" ht="15" customHeight="1">
      <c r="A80" s="114"/>
      <c r="B80" s="96"/>
      <c r="C80" s="99"/>
      <c r="D80" s="102"/>
      <c r="E80" s="102"/>
      <c r="F80" s="99"/>
      <c r="G80" s="105"/>
      <c r="H80" s="108"/>
      <c r="I80" s="102"/>
      <c r="J80" s="38" t="s">
        <v>24</v>
      </c>
      <c r="K80" s="46">
        <v>43684</v>
      </c>
      <c r="L80" s="45">
        <v>10000</v>
      </c>
      <c r="M80" s="122"/>
      <c r="N80" s="146"/>
    </row>
    <row r="81" spans="1:14" s="8" customFormat="1" ht="15" customHeight="1">
      <c r="A81" s="114"/>
      <c r="B81" s="96"/>
      <c r="C81" s="99"/>
      <c r="D81" s="102"/>
      <c r="E81" s="102"/>
      <c r="F81" s="99"/>
      <c r="G81" s="105"/>
      <c r="H81" s="108"/>
      <c r="I81" s="102"/>
      <c r="J81" s="38" t="s">
        <v>25</v>
      </c>
      <c r="K81" s="46">
        <v>43690</v>
      </c>
      <c r="L81" s="45">
        <f>6000+4000</f>
        <v>10000</v>
      </c>
      <c r="M81" s="122"/>
      <c r="N81" s="146"/>
    </row>
    <row r="82" spans="1:14" s="8" customFormat="1" ht="30" customHeight="1">
      <c r="A82" s="114"/>
      <c r="B82" s="96"/>
      <c r="C82" s="99"/>
      <c r="D82" s="102"/>
      <c r="E82" s="102"/>
      <c r="F82" s="99"/>
      <c r="G82" s="105"/>
      <c r="H82" s="108"/>
      <c r="I82" s="102"/>
      <c r="J82" s="38" t="s">
        <v>24</v>
      </c>
      <c r="K82" s="46" t="s">
        <v>122</v>
      </c>
      <c r="L82" s="45">
        <f>4000+15000</f>
        <v>19000</v>
      </c>
      <c r="M82" s="122"/>
      <c r="N82" s="146"/>
    </row>
    <row r="83" spans="1:14" s="8" customFormat="1" ht="15" customHeight="1">
      <c r="A83" s="115"/>
      <c r="B83" s="97"/>
      <c r="C83" s="100"/>
      <c r="D83" s="103"/>
      <c r="E83" s="103"/>
      <c r="F83" s="100"/>
      <c r="G83" s="106"/>
      <c r="H83" s="109"/>
      <c r="I83" s="103"/>
      <c r="J83" s="38" t="s">
        <v>25</v>
      </c>
      <c r="K83" s="46">
        <v>43719</v>
      </c>
      <c r="L83" s="45">
        <v>19000</v>
      </c>
      <c r="M83" s="123"/>
      <c r="N83" s="146"/>
    </row>
    <row r="84" spans="1:14" s="8" customFormat="1" ht="15" customHeight="1">
      <c r="A84" s="140">
        <v>16</v>
      </c>
      <c r="B84" s="73">
        <v>43581</v>
      </c>
      <c r="C84" s="74">
        <v>26</v>
      </c>
      <c r="D84" s="75" t="s">
        <v>38</v>
      </c>
      <c r="E84" s="75" t="s">
        <v>37</v>
      </c>
      <c r="F84" s="74" t="s">
        <v>23</v>
      </c>
      <c r="G84" s="110" t="s">
        <v>103</v>
      </c>
      <c r="H84" s="111">
        <v>20000</v>
      </c>
      <c r="I84" s="75" t="s">
        <v>99</v>
      </c>
      <c r="J84" s="38" t="s">
        <v>24</v>
      </c>
      <c r="K84" s="43">
        <v>43581</v>
      </c>
      <c r="L84" s="40">
        <v>20000</v>
      </c>
      <c r="M84" s="124">
        <f>L84+L86+L88+L90-L85-L87-L89-L91</f>
        <v>0</v>
      </c>
      <c r="N84" s="146" t="s">
        <v>118</v>
      </c>
    </row>
    <row r="85" spans="1:14" s="8" customFormat="1" ht="30" customHeight="1">
      <c r="A85" s="140"/>
      <c r="B85" s="73"/>
      <c r="C85" s="74"/>
      <c r="D85" s="75"/>
      <c r="E85" s="75"/>
      <c r="F85" s="74"/>
      <c r="G85" s="110"/>
      <c r="H85" s="111"/>
      <c r="I85" s="75"/>
      <c r="J85" s="38" t="s">
        <v>25</v>
      </c>
      <c r="K85" s="46" t="s">
        <v>105</v>
      </c>
      <c r="L85" s="45">
        <f>10000+10000</f>
        <v>20000</v>
      </c>
      <c r="M85" s="122"/>
      <c r="N85" s="146"/>
    </row>
    <row r="86" spans="1:14" s="8" customFormat="1" ht="30" customHeight="1">
      <c r="A86" s="140"/>
      <c r="B86" s="73"/>
      <c r="C86" s="74"/>
      <c r="D86" s="75"/>
      <c r="E86" s="75"/>
      <c r="F86" s="74"/>
      <c r="G86" s="110"/>
      <c r="H86" s="111"/>
      <c r="I86" s="75"/>
      <c r="J86" s="38" t="s">
        <v>24</v>
      </c>
      <c r="K86" s="46" t="s">
        <v>111</v>
      </c>
      <c r="L86" s="45">
        <f>20000+20000</f>
        <v>40000</v>
      </c>
      <c r="M86" s="122"/>
      <c r="N86" s="146"/>
    </row>
    <row r="87" spans="1:14" s="8" customFormat="1" ht="15" customHeight="1">
      <c r="A87" s="140"/>
      <c r="B87" s="73"/>
      <c r="C87" s="74"/>
      <c r="D87" s="75"/>
      <c r="E87" s="75"/>
      <c r="F87" s="74"/>
      <c r="G87" s="110"/>
      <c r="H87" s="111"/>
      <c r="I87" s="75"/>
      <c r="J87" s="38" t="s">
        <v>25</v>
      </c>
      <c r="K87" s="46">
        <v>43634</v>
      </c>
      <c r="L87" s="45">
        <v>20000</v>
      </c>
      <c r="M87" s="122"/>
      <c r="N87" s="146"/>
    </row>
    <row r="88" spans="1:14" s="8" customFormat="1" ht="15" customHeight="1">
      <c r="A88" s="140"/>
      <c r="B88" s="73"/>
      <c r="C88" s="74"/>
      <c r="D88" s="75"/>
      <c r="E88" s="75"/>
      <c r="F88" s="74"/>
      <c r="G88" s="110"/>
      <c r="H88" s="111"/>
      <c r="I88" s="75"/>
      <c r="J88" s="38" t="s">
        <v>24</v>
      </c>
      <c r="K88" s="46">
        <v>43679</v>
      </c>
      <c r="L88" s="45">
        <v>15000</v>
      </c>
      <c r="M88" s="122"/>
      <c r="N88" s="146"/>
    </row>
    <row r="89" spans="1:14" s="8" customFormat="1" ht="15" customHeight="1">
      <c r="A89" s="140"/>
      <c r="B89" s="73"/>
      <c r="C89" s="74"/>
      <c r="D89" s="75"/>
      <c r="E89" s="75"/>
      <c r="F89" s="74"/>
      <c r="G89" s="110"/>
      <c r="H89" s="111"/>
      <c r="I89" s="75"/>
      <c r="J89" s="38" t="s">
        <v>25</v>
      </c>
      <c r="K89" s="43">
        <v>43657</v>
      </c>
      <c r="L89" s="45">
        <v>20000</v>
      </c>
      <c r="M89" s="122"/>
      <c r="N89" s="146"/>
    </row>
    <row r="90" spans="1:14" s="8" customFormat="1" ht="15" customHeight="1">
      <c r="A90" s="140"/>
      <c r="B90" s="73"/>
      <c r="C90" s="74"/>
      <c r="D90" s="75"/>
      <c r="E90" s="75"/>
      <c r="F90" s="74"/>
      <c r="G90" s="110"/>
      <c r="H90" s="111"/>
      <c r="I90" s="75"/>
      <c r="J90" s="38" t="s">
        <v>24</v>
      </c>
      <c r="K90" s="46">
        <v>43683</v>
      </c>
      <c r="L90" s="45">
        <v>5000</v>
      </c>
      <c r="M90" s="122"/>
      <c r="N90" s="146"/>
    </row>
    <row r="91" spans="1:14" s="8" customFormat="1" ht="15" customHeight="1" thickBot="1">
      <c r="A91" s="125"/>
      <c r="B91" s="95"/>
      <c r="C91" s="98"/>
      <c r="D91" s="101"/>
      <c r="E91" s="101"/>
      <c r="F91" s="98"/>
      <c r="G91" s="104"/>
      <c r="H91" s="107"/>
      <c r="I91" s="101"/>
      <c r="J91" s="55" t="s">
        <v>25</v>
      </c>
      <c r="K91" s="67">
        <v>43719</v>
      </c>
      <c r="L91" s="49">
        <v>20000</v>
      </c>
      <c r="M91" s="122"/>
      <c r="N91" s="146"/>
    </row>
    <row r="92" spans="1:14" s="8" customFormat="1" ht="30" customHeight="1">
      <c r="A92" s="139">
        <v>17</v>
      </c>
      <c r="B92" s="142">
        <v>43761</v>
      </c>
      <c r="C92" s="85">
        <v>27</v>
      </c>
      <c r="D92" s="82" t="s">
        <v>38</v>
      </c>
      <c r="E92" s="82" t="s">
        <v>37</v>
      </c>
      <c r="F92" s="85" t="s">
        <v>23</v>
      </c>
      <c r="G92" s="82" t="s">
        <v>125</v>
      </c>
      <c r="H92" s="132">
        <v>95000</v>
      </c>
      <c r="I92" s="134" t="s">
        <v>126</v>
      </c>
      <c r="J92" s="60" t="s">
        <v>24</v>
      </c>
      <c r="K92" s="68"/>
      <c r="L92" s="62"/>
      <c r="M92" s="136">
        <f>L92-L93</f>
        <v>0</v>
      </c>
      <c r="N92" s="66"/>
    </row>
    <row r="93" spans="1:14" s="8" customFormat="1" ht="30" customHeight="1" thickBot="1">
      <c r="A93" s="141"/>
      <c r="B93" s="87"/>
      <c r="C93" s="87"/>
      <c r="D93" s="145"/>
      <c r="E93" s="84"/>
      <c r="F93" s="87"/>
      <c r="G93" s="84"/>
      <c r="H93" s="133"/>
      <c r="I93" s="135"/>
      <c r="J93" s="63" t="s">
        <v>25</v>
      </c>
      <c r="K93" s="69"/>
      <c r="L93" s="65"/>
      <c r="M93" s="138"/>
      <c r="N93" s="66"/>
    </row>
    <row r="94" spans="1:14" ht="14.25" customHeight="1">
      <c r="A94" s="56"/>
      <c r="B94" s="130" t="s">
        <v>26</v>
      </c>
      <c r="C94" s="130"/>
      <c r="D94" s="130"/>
      <c r="E94" s="130"/>
      <c r="F94" s="57">
        <f>M15+M21+M21+M29+M33+M42+M44+M46+M48+M50+M52+M54+M56+M59+M63+M74+M84+M92</f>
        <v>0</v>
      </c>
      <c r="G94" s="58"/>
      <c r="H94" s="58"/>
      <c r="I94" s="58"/>
      <c r="J94" s="58"/>
      <c r="K94" s="58"/>
      <c r="L94" s="58"/>
      <c r="M94" s="59"/>
      <c r="N94" s="7"/>
    </row>
    <row r="95" spans="1:6" ht="9" customHeight="1">
      <c r="A95" s="18"/>
      <c r="B95" s="20"/>
      <c r="C95" s="20"/>
      <c r="D95" s="20"/>
      <c r="E95" s="20"/>
      <c r="F95" s="12"/>
    </row>
    <row r="96" spans="1:14" ht="12.75">
      <c r="A96" s="17" t="s">
        <v>22</v>
      </c>
      <c r="B96" s="128" t="s">
        <v>31</v>
      </c>
      <c r="C96" s="128"/>
      <c r="D96" s="128"/>
      <c r="E96" s="128"/>
      <c r="F96" s="21"/>
      <c r="G96" s="15"/>
      <c r="H96" s="21">
        <v>0</v>
      </c>
      <c r="I96" s="15"/>
      <c r="J96" s="15"/>
      <c r="K96" s="15"/>
      <c r="L96" s="15"/>
      <c r="M96" s="16"/>
      <c r="N96" s="7"/>
    </row>
    <row r="97" spans="1:6" ht="4.5" customHeight="1">
      <c r="A97" s="18"/>
      <c r="B97" s="20"/>
      <c r="C97" s="20"/>
      <c r="D97" s="20"/>
      <c r="E97" s="20"/>
      <c r="F97" s="12"/>
    </row>
    <row r="98" spans="1:14" ht="12.75">
      <c r="A98" s="17" t="s">
        <v>27</v>
      </c>
      <c r="B98" s="131" t="s">
        <v>32</v>
      </c>
      <c r="C98" s="131"/>
      <c r="D98" s="131"/>
      <c r="E98" s="131"/>
      <c r="F98" s="131"/>
      <c r="G98" s="131"/>
      <c r="H98" s="21">
        <v>0</v>
      </c>
      <c r="I98" s="15"/>
      <c r="J98" s="15"/>
      <c r="K98" s="15"/>
      <c r="L98" s="15"/>
      <c r="M98" s="16"/>
      <c r="N98" s="7"/>
    </row>
    <row r="99" spans="1:6" ht="4.5" customHeight="1">
      <c r="A99" s="18"/>
      <c r="B99" s="20"/>
      <c r="C99" s="20"/>
      <c r="D99" s="20"/>
      <c r="E99" s="20"/>
      <c r="F99" s="12"/>
    </row>
    <row r="100" spans="1:14" ht="12.75">
      <c r="A100" s="17" t="s">
        <v>28</v>
      </c>
      <c r="B100" s="128" t="s">
        <v>33</v>
      </c>
      <c r="C100" s="128"/>
      <c r="D100" s="128"/>
      <c r="E100" s="128"/>
      <c r="F100" s="21"/>
      <c r="G100" s="15"/>
      <c r="H100" s="21">
        <v>0</v>
      </c>
      <c r="I100" s="15"/>
      <c r="J100" s="15"/>
      <c r="K100" s="15"/>
      <c r="L100" s="15"/>
      <c r="M100" s="16"/>
      <c r="N100" s="7"/>
    </row>
    <row r="101" spans="1:6" ht="4.5" customHeight="1">
      <c r="A101" s="18"/>
      <c r="B101" s="20"/>
      <c r="C101" s="20"/>
      <c r="D101" s="20"/>
      <c r="E101" s="20"/>
      <c r="F101" s="12"/>
    </row>
    <row r="102" spans="1:14" ht="12.75">
      <c r="A102" s="17" t="s">
        <v>29</v>
      </c>
      <c r="B102" s="128" t="s">
        <v>34</v>
      </c>
      <c r="C102" s="128"/>
      <c r="D102" s="128"/>
      <c r="E102" s="128"/>
      <c r="F102" s="21"/>
      <c r="G102" s="15"/>
      <c r="H102" s="21">
        <v>0</v>
      </c>
      <c r="I102" s="15"/>
      <c r="J102" s="15"/>
      <c r="K102" s="15"/>
      <c r="L102" s="15"/>
      <c r="M102" s="16"/>
      <c r="N102" s="7"/>
    </row>
    <row r="103" spans="1:6" ht="4.5" customHeight="1">
      <c r="A103" s="18"/>
      <c r="B103" s="20"/>
      <c r="C103" s="20"/>
      <c r="D103" s="20"/>
      <c r="E103" s="20"/>
      <c r="F103" s="12"/>
    </row>
    <row r="104" spans="1:14" ht="12.75">
      <c r="A104" s="17" t="s">
        <v>30</v>
      </c>
      <c r="B104" s="19" t="s">
        <v>35</v>
      </c>
      <c r="C104" s="19"/>
      <c r="D104" s="19"/>
      <c r="E104" s="19"/>
      <c r="F104" s="21"/>
      <c r="G104" s="15"/>
      <c r="H104" s="21">
        <v>0</v>
      </c>
      <c r="I104" s="15"/>
      <c r="J104" s="15"/>
      <c r="K104" s="15"/>
      <c r="L104" s="15"/>
      <c r="M104" s="16"/>
      <c r="N104" s="7"/>
    </row>
    <row r="105" spans="1:14" ht="12.75">
      <c r="A105" s="22"/>
      <c r="B105" s="23"/>
      <c r="C105" s="23"/>
      <c r="D105" s="23"/>
      <c r="E105" s="23"/>
      <c r="F105" s="24"/>
      <c r="G105" s="25"/>
      <c r="H105" s="24"/>
      <c r="I105" s="25"/>
      <c r="J105" s="25"/>
      <c r="K105" s="25"/>
      <c r="L105" s="25"/>
      <c r="M105" s="25"/>
      <c r="N105" s="7"/>
    </row>
    <row r="106" spans="2:12" ht="12.75">
      <c r="B106" s="129" t="s">
        <v>53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</row>
    <row r="108" spans="2:12" ht="12.75">
      <c r="B108" s="129" t="s">
        <v>36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</row>
  </sheetData>
  <mergeCells count="195">
    <mergeCell ref="B106:L106"/>
    <mergeCell ref="B108:L108"/>
    <mergeCell ref="B94:E94"/>
    <mergeCell ref="B96:E96"/>
    <mergeCell ref="B98:G98"/>
    <mergeCell ref="B100:E100"/>
    <mergeCell ref="I84:I91"/>
    <mergeCell ref="M84:M91"/>
    <mergeCell ref="N84:N91"/>
    <mergeCell ref="B102:E102"/>
    <mergeCell ref="E84:E91"/>
    <mergeCell ref="F84:F91"/>
    <mergeCell ref="G84:G91"/>
    <mergeCell ref="H84:H91"/>
    <mergeCell ref="H92:H93"/>
    <mergeCell ref="I92:I93"/>
    <mergeCell ref="A84:A91"/>
    <mergeCell ref="B84:B91"/>
    <mergeCell ref="C84:C91"/>
    <mergeCell ref="D84:D91"/>
    <mergeCell ref="H74:H83"/>
    <mergeCell ref="I74:I83"/>
    <mergeCell ref="M74:M83"/>
    <mergeCell ref="N74:N83"/>
    <mergeCell ref="I63:I73"/>
    <mergeCell ref="M63:M73"/>
    <mergeCell ref="N63:N73"/>
    <mergeCell ref="A74:A83"/>
    <mergeCell ref="B74:B83"/>
    <mergeCell ref="C74:C83"/>
    <mergeCell ref="D74:D83"/>
    <mergeCell ref="E74:E83"/>
    <mergeCell ref="F74:F83"/>
    <mergeCell ref="G74:G83"/>
    <mergeCell ref="E63:E73"/>
    <mergeCell ref="F63:F73"/>
    <mergeCell ref="G63:G73"/>
    <mergeCell ref="H63:H73"/>
    <mergeCell ref="A63:A73"/>
    <mergeCell ref="B63:B73"/>
    <mergeCell ref="C63:C73"/>
    <mergeCell ref="D63:D73"/>
    <mergeCell ref="E59:E62"/>
    <mergeCell ref="F59:F62"/>
    <mergeCell ref="G59:G62"/>
    <mergeCell ref="H59:H62"/>
    <mergeCell ref="A59:A62"/>
    <mergeCell ref="B59:B62"/>
    <mergeCell ref="C59:C62"/>
    <mergeCell ref="D59:D62"/>
    <mergeCell ref="H56:H58"/>
    <mergeCell ref="I56:I58"/>
    <mergeCell ref="M56:M58"/>
    <mergeCell ref="N56:N62"/>
    <mergeCell ref="I59:I62"/>
    <mergeCell ref="M59:M62"/>
    <mergeCell ref="H54:H55"/>
    <mergeCell ref="I54:I55"/>
    <mergeCell ref="M54:M55"/>
    <mergeCell ref="A56:A58"/>
    <mergeCell ref="B56:B58"/>
    <mergeCell ref="C56:C58"/>
    <mergeCell ref="D56:D58"/>
    <mergeCell ref="E56:E58"/>
    <mergeCell ref="F56:F58"/>
    <mergeCell ref="G56:G58"/>
    <mergeCell ref="H52:H53"/>
    <mergeCell ref="I52:I53"/>
    <mergeCell ref="M52:M53"/>
    <mergeCell ref="A54:A55"/>
    <mergeCell ref="B54:B55"/>
    <mergeCell ref="C54:C55"/>
    <mergeCell ref="D54:D55"/>
    <mergeCell ref="E54:E55"/>
    <mergeCell ref="F54:F55"/>
    <mergeCell ref="G54:G55"/>
    <mergeCell ref="H50:H51"/>
    <mergeCell ref="I50:I51"/>
    <mergeCell ref="M50:M51"/>
    <mergeCell ref="A52:A53"/>
    <mergeCell ref="B52:B53"/>
    <mergeCell ref="C52:C53"/>
    <mergeCell ref="D52:D53"/>
    <mergeCell ref="E52:E53"/>
    <mergeCell ref="F52:F53"/>
    <mergeCell ref="G52:G53"/>
    <mergeCell ref="H48:H49"/>
    <mergeCell ref="I48:I49"/>
    <mergeCell ref="M48:M49"/>
    <mergeCell ref="A50:A51"/>
    <mergeCell ref="B50:B51"/>
    <mergeCell ref="C50:C51"/>
    <mergeCell ref="D50:D51"/>
    <mergeCell ref="E50:E51"/>
    <mergeCell ref="F50:F51"/>
    <mergeCell ref="G50:G51"/>
    <mergeCell ref="H46:H47"/>
    <mergeCell ref="I46:I47"/>
    <mergeCell ref="M46:M47"/>
    <mergeCell ref="A48:A49"/>
    <mergeCell ref="B48:B49"/>
    <mergeCell ref="C48:C49"/>
    <mergeCell ref="D48:D49"/>
    <mergeCell ref="E48:E49"/>
    <mergeCell ref="F48:F49"/>
    <mergeCell ref="G48:G49"/>
    <mergeCell ref="H44:H45"/>
    <mergeCell ref="I44:I45"/>
    <mergeCell ref="M44:M45"/>
    <mergeCell ref="A46:A47"/>
    <mergeCell ref="B46:B47"/>
    <mergeCell ref="C46:C47"/>
    <mergeCell ref="D46:D47"/>
    <mergeCell ref="E46:E47"/>
    <mergeCell ref="F46:F47"/>
    <mergeCell ref="G46:G47"/>
    <mergeCell ref="H42:H43"/>
    <mergeCell ref="I42:I43"/>
    <mergeCell ref="M42:M43"/>
    <mergeCell ref="A44:A45"/>
    <mergeCell ref="B44:B45"/>
    <mergeCell ref="C44:C45"/>
    <mergeCell ref="D44:D45"/>
    <mergeCell ref="E44:E45"/>
    <mergeCell ref="F44:F45"/>
    <mergeCell ref="G44:G45"/>
    <mergeCell ref="H33:H41"/>
    <mergeCell ref="I33:I41"/>
    <mergeCell ref="M33:M41"/>
    <mergeCell ref="A42:A43"/>
    <mergeCell ref="B42:B43"/>
    <mergeCell ref="C42:C43"/>
    <mergeCell ref="D42:D43"/>
    <mergeCell ref="E42:E43"/>
    <mergeCell ref="F42:F43"/>
    <mergeCell ref="G42:G43"/>
    <mergeCell ref="H29:H32"/>
    <mergeCell ref="I29:I32"/>
    <mergeCell ref="M29:M32"/>
    <mergeCell ref="A33:A41"/>
    <mergeCell ref="B33:B41"/>
    <mergeCell ref="C33:C41"/>
    <mergeCell ref="D33:D41"/>
    <mergeCell ref="E33:E41"/>
    <mergeCell ref="F33:F41"/>
    <mergeCell ref="G33:G41"/>
    <mergeCell ref="H21:H28"/>
    <mergeCell ref="I21:I28"/>
    <mergeCell ref="M21:M28"/>
    <mergeCell ref="A29:A32"/>
    <mergeCell ref="B29:B32"/>
    <mergeCell ref="C29:C32"/>
    <mergeCell ref="D29:D32"/>
    <mergeCell ref="E29:E32"/>
    <mergeCell ref="F29:F32"/>
    <mergeCell ref="G29:G32"/>
    <mergeCell ref="H15:H20"/>
    <mergeCell ref="I15:I20"/>
    <mergeCell ref="M15:M20"/>
    <mergeCell ref="A21:A28"/>
    <mergeCell ref="B21:B28"/>
    <mergeCell ref="C21:C28"/>
    <mergeCell ref="D21:D28"/>
    <mergeCell ref="E21:E28"/>
    <mergeCell ref="F21:F28"/>
    <mergeCell ref="G21:G28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C12:C13"/>
    <mergeCell ref="D12:D13"/>
    <mergeCell ref="E12:E13"/>
    <mergeCell ref="F12:F13"/>
    <mergeCell ref="A92:A93"/>
    <mergeCell ref="B92:B93"/>
    <mergeCell ref="C92:C93"/>
    <mergeCell ref="A5:M5"/>
    <mergeCell ref="A6:M6"/>
    <mergeCell ref="A8:M8"/>
    <mergeCell ref="A9:M9"/>
    <mergeCell ref="A10:M10"/>
    <mergeCell ref="A12:A13"/>
    <mergeCell ref="B12:B13"/>
    <mergeCell ref="M92:M93"/>
    <mergeCell ref="D92:D93"/>
    <mergeCell ref="E92:E93"/>
    <mergeCell ref="F92:F93"/>
    <mergeCell ref="G92:G93"/>
  </mergeCells>
  <printOptions/>
  <pageMargins left="0.51" right="0.2" top="0.69" bottom="0.37" header="0.5" footer="0.25"/>
  <pageSetup fitToHeight="0" fitToWidth="1" horizontalDpi="600" verticalDpi="600" orientation="landscape" paperSize="9" scale="63" r:id="rId1"/>
  <rowBreaks count="2" manualBreakCount="2">
    <brk id="41" max="12" man="1"/>
    <brk id="6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view="pageBreakPreview" zoomScale="90" zoomScaleSheetLayoutView="9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28.2812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6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120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30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30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30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30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30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30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30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30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30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30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30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30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30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30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30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30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30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30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30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30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30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30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30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30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30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30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30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30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30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30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  <c r="N50" s="7"/>
    </row>
    <row r="51" spans="1:14" s="8" customFormat="1" ht="30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  <c r="N51" s="7"/>
    </row>
    <row r="52" spans="1:14" s="8" customFormat="1" ht="30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  <c r="N52" s="7"/>
    </row>
    <row r="53" spans="1:14" s="8" customFormat="1" ht="30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  <c r="N53" s="7"/>
    </row>
    <row r="54" spans="1:14" s="8" customFormat="1" ht="30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  <c r="N54" s="7"/>
    </row>
    <row r="55" spans="1:14" s="8" customFormat="1" ht="30" customHeight="1" thickBot="1">
      <c r="A55" s="92"/>
      <c r="B55" s="95"/>
      <c r="C55" s="98"/>
      <c r="D55" s="101"/>
      <c r="E55" s="101"/>
      <c r="F55" s="98"/>
      <c r="G55" s="104"/>
      <c r="H55" s="107"/>
      <c r="I55" s="101"/>
      <c r="J55" s="55" t="s">
        <v>25</v>
      </c>
      <c r="K55" s="53">
        <v>43600</v>
      </c>
      <c r="L55" s="49">
        <v>12000</v>
      </c>
      <c r="M55" s="77"/>
      <c r="N55" s="7"/>
    </row>
    <row r="56" spans="1:14" s="8" customFormat="1" ht="58.5" customHeight="1">
      <c r="A56" s="113">
        <v>12</v>
      </c>
      <c r="B56" s="116">
        <v>43581</v>
      </c>
      <c r="C56" s="117">
        <v>22</v>
      </c>
      <c r="D56" s="118" t="s">
        <v>38</v>
      </c>
      <c r="E56" s="118" t="s">
        <v>37</v>
      </c>
      <c r="F56" s="117" t="s">
        <v>23</v>
      </c>
      <c r="G56" s="119" t="s">
        <v>98</v>
      </c>
      <c r="H56" s="120">
        <v>18000</v>
      </c>
      <c r="I56" s="118" t="s">
        <v>99</v>
      </c>
      <c r="J56" s="60" t="s">
        <v>24</v>
      </c>
      <c r="K56" s="61" t="s">
        <v>113</v>
      </c>
      <c r="L56" s="62">
        <f>18000+6000+5000+6000+7000</f>
        <v>42000</v>
      </c>
      <c r="M56" s="121">
        <f>L56-L57-L58</f>
        <v>0</v>
      </c>
      <c r="N56" s="146" t="s">
        <v>118</v>
      </c>
    </row>
    <row r="57" spans="1:14" s="8" customFormat="1" ht="30" customHeight="1">
      <c r="A57" s="114"/>
      <c r="B57" s="96"/>
      <c r="C57" s="99"/>
      <c r="D57" s="102"/>
      <c r="E57" s="102"/>
      <c r="F57" s="99"/>
      <c r="G57" s="105"/>
      <c r="H57" s="108"/>
      <c r="I57" s="102"/>
      <c r="J57" s="38" t="s">
        <v>25</v>
      </c>
      <c r="K57" s="46" t="s">
        <v>112</v>
      </c>
      <c r="L57" s="45">
        <f>18000+6000</f>
        <v>24000</v>
      </c>
      <c r="M57" s="122"/>
      <c r="N57" s="146"/>
    </row>
    <row r="58" spans="1:14" s="8" customFormat="1" ht="30" customHeight="1">
      <c r="A58" s="115"/>
      <c r="B58" s="97"/>
      <c r="C58" s="100"/>
      <c r="D58" s="103"/>
      <c r="E58" s="103"/>
      <c r="F58" s="100"/>
      <c r="G58" s="106"/>
      <c r="H58" s="109"/>
      <c r="I58" s="103"/>
      <c r="J58" s="38" t="s">
        <v>25</v>
      </c>
      <c r="K58" s="46">
        <v>43690</v>
      </c>
      <c r="L58" s="45">
        <v>18000</v>
      </c>
      <c r="M58" s="123"/>
      <c r="N58" s="146"/>
    </row>
    <row r="59" spans="1:14" s="8" customFormat="1" ht="30" customHeight="1">
      <c r="A59" s="125">
        <v>13</v>
      </c>
      <c r="B59" s="95">
        <v>43581</v>
      </c>
      <c r="C59" s="98">
        <v>23</v>
      </c>
      <c r="D59" s="101" t="s">
        <v>38</v>
      </c>
      <c r="E59" s="101" t="s">
        <v>37</v>
      </c>
      <c r="F59" s="98" t="s">
        <v>23</v>
      </c>
      <c r="G59" s="104" t="s">
        <v>100</v>
      </c>
      <c r="H59" s="107">
        <v>18500</v>
      </c>
      <c r="I59" s="101" t="s">
        <v>99</v>
      </c>
      <c r="J59" s="38" t="s">
        <v>24</v>
      </c>
      <c r="K59" s="43">
        <v>43644</v>
      </c>
      <c r="L59" s="40">
        <v>4000</v>
      </c>
      <c r="M59" s="124">
        <f>L59+L60-L61-L62</f>
        <v>0</v>
      </c>
      <c r="N59" s="146"/>
    </row>
    <row r="60" spans="1:14" s="8" customFormat="1" ht="30" customHeight="1">
      <c r="A60" s="114"/>
      <c r="B60" s="96"/>
      <c r="C60" s="99"/>
      <c r="D60" s="102"/>
      <c r="E60" s="102"/>
      <c r="F60" s="99"/>
      <c r="G60" s="105"/>
      <c r="H60" s="108"/>
      <c r="I60" s="102"/>
      <c r="J60" s="38" t="s">
        <v>24</v>
      </c>
      <c r="K60" s="46" t="s">
        <v>116</v>
      </c>
      <c r="L60" s="45">
        <v>21500</v>
      </c>
      <c r="M60" s="122"/>
      <c r="N60" s="146"/>
    </row>
    <row r="61" spans="1:14" s="8" customFormat="1" ht="30" customHeight="1">
      <c r="A61" s="114"/>
      <c r="B61" s="96"/>
      <c r="C61" s="99"/>
      <c r="D61" s="102"/>
      <c r="E61" s="102"/>
      <c r="F61" s="99"/>
      <c r="G61" s="105"/>
      <c r="H61" s="108"/>
      <c r="I61" s="102"/>
      <c r="J61" s="38" t="s">
        <v>25</v>
      </c>
      <c r="K61" s="46">
        <v>43657</v>
      </c>
      <c r="L61" s="45">
        <v>9500</v>
      </c>
      <c r="M61" s="122"/>
      <c r="N61" s="146"/>
    </row>
    <row r="62" spans="1:14" s="8" customFormat="1" ht="30" customHeight="1">
      <c r="A62" s="115"/>
      <c r="B62" s="97"/>
      <c r="C62" s="100"/>
      <c r="D62" s="103"/>
      <c r="E62" s="103"/>
      <c r="F62" s="100"/>
      <c r="G62" s="106"/>
      <c r="H62" s="109"/>
      <c r="I62" s="103"/>
      <c r="J62" s="38" t="s">
        <v>25</v>
      </c>
      <c r="K62" s="46">
        <v>43690</v>
      </c>
      <c r="L62" s="45">
        <v>16000</v>
      </c>
      <c r="M62" s="123"/>
      <c r="N62" s="146"/>
    </row>
    <row r="63" spans="1:14" s="8" customFormat="1" ht="44.25" customHeight="1">
      <c r="A63" s="125">
        <v>14</v>
      </c>
      <c r="B63" s="95">
        <v>43581</v>
      </c>
      <c r="C63" s="98">
        <v>24</v>
      </c>
      <c r="D63" s="101" t="s">
        <v>38</v>
      </c>
      <c r="E63" s="101" t="s">
        <v>37</v>
      </c>
      <c r="F63" s="98" t="s">
        <v>23</v>
      </c>
      <c r="G63" s="104" t="s">
        <v>101</v>
      </c>
      <c r="H63" s="107">
        <v>19000</v>
      </c>
      <c r="I63" s="101" t="s">
        <v>99</v>
      </c>
      <c r="J63" s="38" t="s">
        <v>24</v>
      </c>
      <c r="K63" s="46" t="s">
        <v>107</v>
      </c>
      <c r="L63" s="40">
        <f>10000+5000+6000</f>
        <v>21000</v>
      </c>
      <c r="M63" s="124">
        <f>L63+L65+L67-L64-L66-L68-L69+L70-L71+L72-L73</f>
        <v>0</v>
      </c>
      <c r="N63" s="146" t="s">
        <v>118</v>
      </c>
    </row>
    <row r="64" spans="1:14" s="8" customFormat="1" ht="30" customHeight="1">
      <c r="A64" s="114"/>
      <c r="B64" s="96"/>
      <c r="C64" s="99"/>
      <c r="D64" s="102"/>
      <c r="E64" s="102"/>
      <c r="F64" s="99"/>
      <c r="G64" s="105"/>
      <c r="H64" s="108"/>
      <c r="I64" s="102"/>
      <c r="J64" s="38" t="s">
        <v>25</v>
      </c>
      <c r="K64" s="43">
        <v>43601</v>
      </c>
      <c r="L64" s="45">
        <v>10000</v>
      </c>
      <c r="M64" s="122"/>
      <c r="N64" s="146"/>
    </row>
    <row r="65" spans="1:14" s="8" customFormat="1" ht="30" customHeight="1">
      <c r="A65" s="114"/>
      <c r="B65" s="96"/>
      <c r="C65" s="99"/>
      <c r="D65" s="102"/>
      <c r="E65" s="102"/>
      <c r="F65" s="99"/>
      <c r="G65" s="105"/>
      <c r="H65" s="108"/>
      <c r="I65" s="102"/>
      <c r="J65" s="38" t="s">
        <v>24</v>
      </c>
      <c r="K65" s="46">
        <v>43619</v>
      </c>
      <c r="L65" s="45">
        <v>8000</v>
      </c>
      <c r="M65" s="122"/>
      <c r="N65" s="146"/>
    </row>
    <row r="66" spans="1:14" s="8" customFormat="1" ht="30" customHeight="1">
      <c r="A66" s="114"/>
      <c r="B66" s="96"/>
      <c r="C66" s="99"/>
      <c r="D66" s="102"/>
      <c r="E66" s="102"/>
      <c r="F66" s="99"/>
      <c r="G66" s="105"/>
      <c r="H66" s="108"/>
      <c r="I66" s="102"/>
      <c r="J66" s="38" t="s">
        <v>25</v>
      </c>
      <c r="K66" s="43">
        <v>43629</v>
      </c>
      <c r="L66" s="45">
        <v>19000</v>
      </c>
      <c r="M66" s="122"/>
      <c r="N66" s="146"/>
    </row>
    <row r="67" spans="1:14" s="8" customFormat="1" ht="51.75" customHeight="1">
      <c r="A67" s="114"/>
      <c r="B67" s="96"/>
      <c r="C67" s="99"/>
      <c r="D67" s="102"/>
      <c r="E67" s="102"/>
      <c r="F67" s="99"/>
      <c r="G67" s="105"/>
      <c r="H67" s="108"/>
      <c r="I67" s="102"/>
      <c r="J67" s="38" t="s">
        <v>24</v>
      </c>
      <c r="K67" s="46" t="s">
        <v>115</v>
      </c>
      <c r="L67" s="45">
        <f>10500+12000+5000+2000</f>
        <v>29500</v>
      </c>
      <c r="M67" s="122"/>
      <c r="N67" s="146"/>
    </row>
    <row r="68" spans="1:14" s="8" customFormat="1" ht="30" customHeight="1">
      <c r="A68" s="114"/>
      <c r="B68" s="96"/>
      <c r="C68" s="99"/>
      <c r="D68" s="102"/>
      <c r="E68" s="102"/>
      <c r="F68" s="99"/>
      <c r="G68" s="105"/>
      <c r="H68" s="108"/>
      <c r="I68" s="102"/>
      <c r="J68" s="38" t="s">
        <v>25</v>
      </c>
      <c r="K68" s="43">
        <v>43657</v>
      </c>
      <c r="L68" s="45">
        <v>10500</v>
      </c>
      <c r="M68" s="122"/>
      <c r="N68" s="146"/>
    </row>
    <row r="69" spans="1:14" s="8" customFormat="1" ht="39.75" customHeight="1">
      <c r="A69" s="114"/>
      <c r="B69" s="96"/>
      <c r="C69" s="99"/>
      <c r="D69" s="102"/>
      <c r="E69" s="102"/>
      <c r="F69" s="99"/>
      <c r="G69" s="105"/>
      <c r="H69" s="108"/>
      <c r="I69" s="102"/>
      <c r="J69" s="38" t="s">
        <v>25</v>
      </c>
      <c r="K69" s="46" t="s">
        <v>119</v>
      </c>
      <c r="L69" s="45">
        <f>1000+5000+10000</f>
        <v>16000</v>
      </c>
      <c r="M69" s="122"/>
      <c r="N69" s="146"/>
    </row>
    <row r="70" spans="1:14" s="8" customFormat="1" ht="39.75" customHeight="1">
      <c r="A70" s="114"/>
      <c r="B70" s="96"/>
      <c r="C70" s="99"/>
      <c r="D70" s="102"/>
      <c r="E70" s="102"/>
      <c r="F70" s="99"/>
      <c r="G70" s="105"/>
      <c r="H70" s="108"/>
      <c r="I70" s="102"/>
      <c r="J70" s="38" t="s">
        <v>24</v>
      </c>
      <c r="K70" s="46" t="s">
        <v>121</v>
      </c>
      <c r="L70" s="45">
        <f>3000+13000</f>
        <v>16000</v>
      </c>
      <c r="M70" s="122"/>
      <c r="N70" s="146"/>
    </row>
    <row r="71" spans="1:14" s="8" customFormat="1" ht="39.75" customHeight="1">
      <c r="A71" s="114"/>
      <c r="B71" s="96"/>
      <c r="C71" s="99"/>
      <c r="D71" s="102"/>
      <c r="E71" s="102"/>
      <c r="F71" s="99"/>
      <c r="G71" s="105"/>
      <c r="H71" s="108"/>
      <c r="I71" s="102"/>
      <c r="J71" s="38" t="s">
        <v>25</v>
      </c>
      <c r="K71" s="46">
        <v>43719</v>
      </c>
      <c r="L71" s="45">
        <v>19000</v>
      </c>
      <c r="M71" s="122"/>
      <c r="N71" s="146"/>
    </row>
    <row r="72" spans="1:14" s="8" customFormat="1" ht="39.75" customHeight="1">
      <c r="A72" s="114"/>
      <c r="B72" s="96"/>
      <c r="C72" s="99"/>
      <c r="D72" s="102"/>
      <c r="E72" s="102"/>
      <c r="F72" s="99"/>
      <c r="G72" s="105"/>
      <c r="H72" s="108"/>
      <c r="I72" s="102"/>
      <c r="J72" s="38" t="s">
        <v>24</v>
      </c>
      <c r="K72" s="46">
        <v>43720</v>
      </c>
      <c r="L72" s="45">
        <v>5000</v>
      </c>
      <c r="M72" s="122"/>
      <c r="N72" s="146"/>
    </row>
    <row r="73" spans="1:14" s="8" customFormat="1" ht="39.75" customHeight="1">
      <c r="A73" s="115"/>
      <c r="B73" s="97"/>
      <c r="C73" s="100"/>
      <c r="D73" s="103"/>
      <c r="E73" s="103"/>
      <c r="F73" s="100"/>
      <c r="G73" s="106"/>
      <c r="H73" s="109"/>
      <c r="I73" s="103"/>
      <c r="J73" s="38" t="s">
        <v>25</v>
      </c>
      <c r="K73" s="46">
        <v>43728</v>
      </c>
      <c r="L73" s="45">
        <v>5000</v>
      </c>
      <c r="M73" s="123"/>
      <c r="N73" s="146"/>
    </row>
    <row r="74" spans="1:14" s="8" customFormat="1" ht="30" customHeight="1">
      <c r="A74" s="125">
        <v>15</v>
      </c>
      <c r="B74" s="95">
        <v>43581</v>
      </c>
      <c r="C74" s="98">
        <v>25</v>
      </c>
      <c r="D74" s="101" t="s">
        <v>38</v>
      </c>
      <c r="E74" s="101" t="s">
        <v>37</v>
      </c>
      <c r="F74" s="98" t="s">
        <v>23</v>
      </c>
      <c r="G74" s="104" t="s">
        <v>102</v>
      </c>
      <c r="H74" s="107">
        <v>19500</v>
      </c>
      <c r="I74" s="101" t="s">
        <v>99</v>
      </c>
      <c r="J74" s="38" t="s">
        <v>24</v>
      </c>
      <c r="K74" s="43">
        <v>43584</v>
      </c>
      <c r="L74" s="40">
        <v>10000</v>
      </c>
      <c r="M74" s="124">
        <f>L74+L76+L78-L77-L79+L80-L81+L82-L83</f>
        <v>0</v>
      </c>
      <c r="N74" s="146" t="s">
        <v>118</v>
      </c>
    </row>
    <row r="75" spans="1:14" s="8" customFormat="1" ht="30" customHeight="1" hidden="1">
      <c r="A75" s="114"/>
      <c r="B75" s="96"/>
      <c r="C75" s="99"/>
      <c r="D75" s="102"/>
      <c r="E75" s="102"/>
      <c r="F75" s="99"/>
      <c r="G75" s="105"/>
      <c r="H75" s="108"/>
      <c r="I75" s="102"/>
      <c r="J75" s="38" t="s">
        <v>25</v>
      </c>
      <c r="K75" s="43"/>
      <c r="L75" s="45"/>
      <c r="M75" s="122"/>
      <c r="N75" s="146"/>
    </row>
    <row r="76" spans="1:14" s="8" customFormat="1" ht="30" customHeight="1">
      <c r="A76" s="114"/>
      <c r="B76" s="96"/>
      <c r="C76" s="99"/>
      <c r="D76" s="102"/>
      <c r="E76" s="102"/>
      <c r="F76" s="99"/>
      <c r="G76" s="105"/>
      <c r="H76" s="108"/>
      <c r="I76" s="102"/>
      <c r="J76" s="38" t="s">
        <v>24</v>
      </c>
      <c r="K76" s="43">
        <v>43593</v>
      </c>
      <c r="L76" s="45">
        <v>5000</v>
      </c>
      <c r="M76" s="122"/>
      <c r="N76" s="146"/>
    </row>
    <row r="77" spans="1:14" s="8" customFormat="1" ht="30" customHeight="1">
      <c r="A77" s="114"/>
      <c r="B77" s="96"/>
      <c r="C77" s="99"/>
      <c r="D77" s="102"/>
      <c r="E77" s="102"/>
      <c r="F77" s="99"/>
      <c r="G77" s="105"/>
      <c r="H77" s="108"/>
      <c r="I77" s="102"/>
      <c r="J77" s="38" t="s">
        <v>25</v>
      </c>
      <c r="K77" s="43">
        <v>43601</v>
      </c>
      <c r="L77" s="45">
        <v>15000</v>
      </c>
      <c r="M77" s="122"/>
      <c r="N77" s="146"/>
    </row>
    <row r="78" spans="1:14" s="8" customFormat="1" ht="30" customHeight="1">
      <c r="A78" s="114"/>
      <c r="B78" s="96"/>
      <c r="C78" s="99"/>
      <c r="D78" s="102"/>
      <c r="E78" s="102"/>
      <c r="F78" s="99"/>
      <c r="G78" s="105"/>
      <c r="H78" s="108"/>
      <c r="I78" s="102"/>
      <c r="J78" s="38" t="s">
        <v>24</v>
      </c>
      <c r="K78" s="46" t="s">
        <v>109</v>
      </c>
      <c r="L78" s="45">
        <f>5000+5000</f>
        <v>10000</v>
      </c>
      <c r="M78" s="122"/>
      <c r="N78" s="146"/>
    </row>
    <row r="79" spans="1:14" s="8" customFormat="1" ht="30" customHeight="1">
      <c r="A79" s="114"/>
      <c r="B79" s="96"/>
      <c r="C79" s="99"/>
      <c r="D79" s="102"/>
      <c r="E79" s="102"/>
      <c r="F79" s="99"/>
      <c r="G79" s="105"/>
      <c r="H79" s="108"/>
      <c r="I79" s="102"/>
      <c r="J79" s="38" t="s">
        <v>25</v>
      </c>
      <c r="K79" s="46" t="s">
        <v>110</v>
      </c>
      <c r="L79" s="45">
        <f>3000+7000</f>
        <v>10000</v>
      </c>
      <c r="M79" s="122"/>
      <c r="N79" s="146"/>
    </row>
    <row r="80" spans="1:14" s="8" customFormat="1" ht="30" customHeight="1">
      <c r="A80" s="114"/>
      <c r="B80" s="96"/>
      <c r="C80" s="99"/>
      <c r="D80" s="102"/>
      <c r="E80" s="102"/>
      <c r="F80" s="99"/>
      <c r="G80" s="105"/>
      <c r="H80" s="108"/>
      <c r="I80" s="102"/>
      <c r="J80" s="38" t="s">
        <v>24</v>
      </c>
      <c r="K80" s="46">
        <v>43684</v>
      </c>
      <c r="L80" s="45">
        <v>10000</v>
      </c>
      <c r="M80" s="122"/>
      <c r="N80" s="146"/>
    </row>
    <row r="81" spans="1:14" s="8" customFormat="1" ht="30" customHeight="1">
      <c r="A81" s="114"/>
      <c r="B81" s="96"/>
      <c r="C81" s="99"/>
      <c r="D81" s="102"/>
      <c r="E81" s="102"/>
      <c r="F81" s="99"/>
      <c r="G81" s="105"/>
      <c r="H81" s="108"/>
      <c r="I81" s="102"/>
      <c r="J81" s="38" t="s">
        <v>25</v>
      </c>
      <c r="K81" s="46">
        <v>43690</v>
      </c>
      <c r="L81" s="45">
        <f>6000+4000</f>
        <v>10000</v>
      </c>
      <c r="M81" s="122"/>
      <c r="N81" s="146"/>
    </row>
    <row r="82" spans="1:14" s="8" customFormat="1" ht="30" customHeight="1">
      <c r="A82" s="114"/>
      <c r="B82" s="96"/>
      <c r="C82" s="99"/>
      <c r="D82" s="102"/>
      <c r="E82" s="102"/>
      <c r="F82" s="99"/>
      <c r="G82" s="105"/>
      <c r="H82" s="108"/>
      <c r="I82" s="102"/>
      <c r="J82" s="38" t="s">
        <v>24</v>
      </c>
      <c r="K82" s="46" t="s">
        <v>122</v>
      </c>
      <c r="L82" s="45">
        <f>4000+15000</f>
        <v>19000</v>
      </c>
      <c r="M82" s="122"/>
      <c r="N82" s="146"/>
    </row>
    <row r="83" spans="1:14" s="8" customFormat="1" ht="30" customHeight="1">
      <c r="A83" s="115"/>
      <c r="B83" s="97"/>
      <c r="C83" s="100"/>
      <c r="D83" s="103"/>
      <c r="E83" s="103"/>
      <c r="F83" s="100"/>
      <c r="G83" s="106"/>
      <c r="H83" s="109"/>
      <c r="I83" s="103"/>
      <c r="J83" s="38" t="s">
        <v>25</v>
      </c>
      <c r="K83" s="46">
        <v>43719</v>
      </c>
      <c r="L83" s="45">
        <v>19000</v>
      </c>
      <c r="M83" s="123"/>
      <c r="N83" s="146"/>
    </row>
    <row r="84" spans="1:14" s="8" customFormat="1" ht="30" customHeight="1">
      <c r="A84" s="140">
        <v>16</v>
      </c>
      <c r="B84" s="73">
        <v>43581</v>
      </c>
      <c r="C84" s="74">
        <v>26</v>
      </c>
      <c r="D84" s="75" t="s">
        <v>38</v>
      </c>
      <c r="E84" s="75" t="s">
        <v>37</v>
      </c>
      <c r="F84" s="74" t="s">
        <v>23</v>
      </c>
      <c r="G84" s="110" t="s">
        <v>103</v>
      </c>
      <c r="H84" s="111">
        <v>20000</v>
      </c>
      <c r="I84" s="75" t="s">
        <v>99</v>
      </c>
      <c r="J84" s="38" t="s">
        <v>24</v>
      </c>
      <c r="K84" s="43">
        <v>43581</v>
      </c>
      <c r="L84" s="40">
        <v>20000</v>
      </c>
      <c r="M84" s="124">
        <f>L84+L86+L88+L90-L85-L87-L89-L91</f>
        <v>0</v>
      </c>
      <c r="N84" s="146" t="s">
        <v>118</v>
      </c>
    </row>
    <row r="85" spans="1:14" s="8" customFormat="1" ht="30" customHeight="1">
      <c r="A85" s="140"/>
      <c r="B85" s="73"/>
      <c r="C85" s="74"/>
      <c r="D85" s="75"/>
      <c r="E85" s="75"/>
      <c r="F85" s="74"/>
      <c r="G85" s="110"/>
      <c r="H85" s="111"/>
      <c r="I85" s="75"/>
      <c r="J85" s="38" t="s">
        <v>25</v>
      </c>
      <c r="K85" s="46" t="s">
        <v>105</v>
      </c>
      <c r="L85" s="45">
        <f>10000+10000</f>
        <v>20000</v>
      </c>
      <c r="M85" s="122"/>
      <c r="N85" s="146"/>
    </row>
    <row r="86" spans="1:14" s="8" customFormat="1" ht="30" customHeight="1">
      <c r="A86" s="140"/>
      <c r="B86" s="73"/>
      <c r="C86" s="74"/>
      <c r="D86" s="75"/>
      <c r="E86" s="75"/>
      <c r="F86" s="74"/>
      <c r="G86" s="110"/>
      <c r="H86" s="111"/>
      <c r="I86" s="75"/>
      <c r="J86" s="38" t="s">
        <v>24</v>
      </c>
      <c r="K86" s="46" t="s">
        <v>111</v>
      </c>
      <c r="L86" s="45">
        <f>20000+20000</f>
        <v>40000</v>
      </c>
      <c r="M86" s="122"/>
      <c r="N86" s="146"/>
    </row>
    <row r="87" spans="1:14" s="8" customFormat="1" ht="30" customHeight="1">
      <c r="A87" s="140"/>
      <c r="B87" s="73"/>
      <c r="C87" s="74"/>
      <c r="D87" s="75"/>
      <c r="E87" s="75"/>
      <c r="F87" s="74"/>
      <c r="G87" s="110"/>
      <c r="H87" s="111"/>
      <c r="I87" s="75"/>
      <c r="J87" s="38" t="s">
        <v>25</v>
      </c>
      <c r="K87" s="46">
        <v>43634</v>
      </c>
      <c r="L87" s="45">
        <v>20000</v>
      </c>
      <c r="M87" s="122"/>
      <c r="N87" s="146"/>
    </row>
    <row r="88" spans="1:14" s="8" customFormat="1" ht="30" customHeight="1">
      <c r="A88" s="140"/>
      <c r="B88" s="73"/>
      <c r="C88" s="74"/>
      <c r="D88" s="75"/>
      <c r="E88" s="75"/>
      <c r="F88" s="74"/>
      <c r="G88" s="110"/>
      <c r="H88" s="111"/>
      <c r="I88" s="75"/>
      <c r="J88" s="38" t="s">
        <v>24</v>
      </c>
      <c r="K88" s="46">
        <v>43679</v>
      </c>
      <c r="L88" s="45">
        <v>15000</v>
      </c>
      <c r="M88" s="122"/>
      <c r="N88" s="146"/>
    </row>
    <row r="89" spans="1:14" s="8" customFormat="1" ht="30" customHeight="1">
      <c r="A89" s="140"/>
      <c r="B89" s="73"/>
      <c r="C89" s="74"/>
      <c r="D89" s="75"/>
      <c r="E89" s="75"/>
      <c r="F89" s="74"/>
      <c r="G89" s="110"/>
      <c r="H89" s="111"/>
      <c r="I89" s="75"/>
      <c r="J89" s="38" t="s">
        <v>25</v>
      </c>
      <c r="K89" s="43">
        <v>43657</v>
      </c>
      <c r="L89" s="45">
        <v>20000</v>
      </c>
      <c r="M89" s="122"/>
      <c r="N89" s="146"/>
    </row>
    <row r="90" spans="1:14" s="8" customFormat="1" ht="30" customHeight="1">
      <c r="A90" s="140"/>
      <c r="B90" s="73"/>
      <c r="C90" s="74"/>
      <c r="D90" s="75"/>
      <c r="E90" s="75"/>
      <c r="F90" s="74"/>
      <c r="G90" s="110"/>
      <c r="H90" s="111"/>
      <c r="I90" s="75"/>
      <c r="J90" s="38" t="s">
        <v>24</v>
      </c>
      <c r="K90" s="46">
        <v>43683</v>
      </c>
      <c r="L90" s="45">
        <v>5000</v>
      </c>
      <c r="M90" s="122"/>
      <c r="N90" s="146"/>
    </row>
    <row r="91" spans="1:14" s="8" customFormat="1" ht="30" customHeight="1" thickBot="1">
      <c r="A91" s="141"/>
      <c r="B91" s="149"/>
      <c r="C91" s="147"/>
      <c r="D91" s="135"/>
      <c r="E91" s="135"/>
      <c r="F91" s="147"/>
      <c r="G91" s="148"/>
      <c r="H91" s="133"/>
      <c r="I91" s="135"/>
      <c r="J91" s="63" t="s">
        <v>25</v>
      </c>
      <c r="K91" s="64">
        <v>43719</v>
      </c>
      <c r="L91" s="65">
        <v>20000</v>
      </c>
      <c r="M91" s="150"/>
      <c r="N91" s="146"/>
    </row>
    <row r="92" spans="1:14" ht="14.25" customHeight="1">
      <c r="A92" s="56"/>
      <c r="B92" s="130" t="s">
        <v>26</v>
      </c>
      <c r="C92" s="130"/>
      <c r="D92" s="130"/>
      <c r="E92" s="130"/>
      <c r="F92" s="57">
        <f>M15+M21+M21+M29+M33+M42+M44+M46+M48+M50+M52+M54+M56+M59+M63+M74+M84</f>
        <v>0</v>
      </c>
      <c r="G92" s="58"/>
      <c r="H92" s="58"/>
      <c r="I92" s="58"/>
      <c r="J92" s="58"/>
      <c r="K92" s="58"/>
      <c r="L92" s="58"/>
      <c r="M92" s="59"/>
      <c r="N92" s="7"/>
    </row>
    <row r="93" spans="1:6" ht="9" customHeight="1">
      <c r="A93" s="18"/>
      <c r="B93" s="20"/>
      <c r="C93" s="20"/>
      <c r="D93" s="20"/>
      <c r="E93" s="20"/>
      <c r="F93" s="12"/>
    </row>
    <row r="94" spans="1:14" ht="12.75">
      <c r="A94" s="17" t="s">
        <v>22</v>
      </c>
      <c r="B94" s="128" t="s">
        <v>31</v>
      </c>
      <c r="C94" s="128"/>
      <c r="D94" s="128"/>
      <c r="E94" s="128"/>
      <c r="F94" s="21"/>
      <c r="G94" s="15"/>
      <c r="H94" s="21">
        <v>0</v>
      </c>
      <c r="I94" s="15"/>
      <c r="J94" s="15"/>
      <c r="K94" s="15"/>
      <c r="L94" s="15"/>
      <c r="M94" s="16"/>
      <c r="N94" s="7"/>
    </row>
    <row r="95" spans="1:6" ht="4.5" customHeight="1">
      <c r="A95" s="18"/>
      <c r="B95" s="20"/>
      <c r="C95" s="20"/>
      <c r="D95" s="20"/>
      <c r="E95" s="20"/>
      <c r="F95" s="12"/>
    </row>
    <row r="96" spans="1:14" ht="12.75">
      <c r="A96" s="17" t="s">
        <v>27</v>
      </c>
      <c r="B96" s="131" t="s">
        <v>32</v>
      </c>
      <c r="C96" s="131"/>
      <c r="D96" s="131"/>
      <c r="E96" s="131"/>
      <c r="F96" s="131"/>
      <c r="G96" s="131"/>
      <c r="H96" s="21">
        <v>0</v>
      </c>
      <c r="I96" s="15"/>
      <c r="J96" s="15"/>
      <c r="K96" s="15"/>
      <c r="L96" s="15"/>
      <c r="M96" s="16"/>
      <c r="N96" s="7"/>
    </row>
    <row r="97" spans="1:6" ht="4.5" customHeight="1">
      <c r="A97" s="18"/>
      <c r="B97" s="20"/>
      <c r="C97" s="20"/>
      <c r="D97" s="20"/>
      <c r="E97" s="20"/>
      <c r="F97" s="12"/>
    </row>
    <row r="98" spans="1:14" ht="12.75">
      <c r="A98" s="17" t="s">
        <v>28</v>
      </c>
      <c r="B98" s="128" t="s">
        <v>33</v>
      </c>
      <c r="C98" s="128"/>
      <c r="D98" s="128"/>
      <c r="E98" s="128"/>
      <c r="F98" s="21"/>
      <c r="G98" s="15"/>
      <c r="H98" s="21">
        <v>0</v>
      </c>
      <c r="I98" s="15"/>
      <c r="J98" s="15"/>
      <c r="K98" s="15"/>
      <c r="L98" s="15"/>
      <c r="M98" s="16"/>
      <c r="N98" s="7"/>
    </row>
    <row r="99" spans="1:6" ht="4.5" customHeight="1">
      <c r="A99" s="18"/>
      <c r="B99" s="20"/>
      <c r="C99" s="20"/>
      <c r="D99" s="20"/>
      <c r="E99" s="20"/>
      <c r="F99" s="12"/>
    </row>
    <row r="100" spans="1:14" ht="12.75">
      <c r="A100" s="17" t="s">
        <v>29</v>
      </c>
      <c r="B100" s="128" t="s">
        <v>34</v>
      </c>
      <c r="C100" s="128"/>
      <c r="D100" s="128"/>
      <c r="E100" s="128"/>
      <c r="F100" s="21"/>
      <c r="G100" s="15"/>
      <c r="H100" s="21">
        <v>0</v>
      </c>
      <c r="I100" s="15"/>
      <c r="J100" s="15"/>
      <c r="K100" s="15"/>
      <c r="L100" s="15"/>
      <c r="M100" s="16"/>
      <c r="N100" s="7"/>
    </row>
    <row r="101" spans="1:6" ht="4.5" customHeight="1">
      <c r="A101" s="18"/>
      <c r="B101" s="20"/>
      <c r="C101" s="20"/>
      <c r="D101" s="20"/>
      <c r="E101" s="20"/>
      <c r="F101" s="12"/>
    </row>
    <row r="102" spans="1:14" ht="12.75">
      <c r="A102" s="17" t="s">
        <v>30</v>
      </c>
      <c r="B102" s="19" t="s">
        <v>35</v>
      </c>
      <c r="C102" s="19"/>
      <c r="D102" s="19"/>
      <c r="E102" s="19"/>
      <c r="F102" s="21"/>
      <c r="G102" s="15"/>
      <c r="H102" s="21">
        <v>0</v>
      </c>
      <c r="I102" s="15"/>
      <c r="J102" s="15"/>
      <c r="K102" s="15"/>
      <c r="L102" s="15"/>
      <c r="M102" s="16"/>
      <c r="N102" s="7"/>
    </row>
    <row r="103" spans="1:14" ht="12.75">
      <c r="A103" s="22"/>
      <c r="B103" s="23"/>
      <c r="C103" s="23"/>
      <c r="D103" s="23"/>
      <c r="E103" s="23"/>
      <c r="F103" s="24"/>
      <c r="G103" s="25"/>
      <c r="H103" s="24"/>
      <c r="I103" s="25"/>
      <c r="J103" s="25"/>
      <c r="K103" s="25"/>
      <c r="L103" s="25"/>
      <c r="M103" s="25"/>
      <c r="N103" s="7"/>
    </row>
    <row r="104" spans="2:12" ht="12.75">
      <c r="B104" s="129" t="s">
        <v>53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</row>
    <row r="106" spans="2:12" ht="12.75">
      <c r="B106" s="129" t="s">
        <v>36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</row>
  </sheetData>
  <mergeCells count="185">
    <mergeCell ref="N63:N73"/>
    <mergeCell ref="N74:N83"/>
    <mergeCell ref="N84:N91"/>
    <mergeCell ref="N56:N62"/>
    <mergeCell ref="A63:A73"/>
    <mergeCell ref="B63:B73"/>
    <mergeCell ref="C63:C73"/>
    <mergeCell ref="D63:D73"/>
    <mergeCell ref="H84:H91"/>
    <mergeCell ref="M63:M73"/>
    <mergeCell ref="I63:I73"/>
    <mergeCell ref="M59:M62"/>
    <mergeCell ref="I84:I91"/>
    <mergeCell ref="M84:M91"/>
    <mergeCell ref="H74:H83"/>
    <mergeCell ref="I74:I83"/>
    <mergeCell ref="M74:M83"/>
    <mergeCell ref="H63:H73"/>
    <mergeCell ref="A84:A91"/>
    <mergeCell ref="B84:B91"/>
    <mergeCell ref="C84:C91"/>
    <mergeCell ref="D84:D91"/>
    <mergeCell ref="E84:E91"/>
    <mergeCell ref="F84:F91"/>
    <mergeCell ref="G84:G91"/>
    <mergeCell ref="D56:D58"/>
    <mergeCell ref="E74:E83"/>
    <mergeCell ref="F74:F83"/>
    <mergeCell ref="G74:G83"/>
    <mergeCell ref="E63:E73"/>
    <mergeCell ref="F63:F73"/>
    <mergeCell ref="G63:G73"/>
    <mergeCell ref="C56:C58"/>
    <mergeCell ref="M56:M58"/>
    <mergeCell ref="I56:I58"/>
    <mergeCell ref="H56:H58"/>
    <mergeCell ref="G56:G58"/>
    <mergeCell ref="B56:B58"/>
    <mergeCell ref="A56:A58"/>
    <mergeCell ref="E21:E28"/>
    <mergeCell ref="F21:F28"/>
    <mergeCell ref="B44:B45"/>
    <mergeCell ref="C46:C47"/>
    <mergeCell ref="D46:D47"/>
    <mergeCell ref="E46:E47"/>
    <mergeCell ref="F46:F47"/>
    <mergeCell ref="D44:D45"/>
    <mergeCell ref="G21:G28"/>
    <mergeCell ref="H21:H28"/>
    <mergeCell ref="G46:G47"/>
    <mergeCell ref="H46:H47"/>
    <mergeCell ref="H33:H41"/>
    <mergeCell ref="G29:G32"/>
    <mergeCell ref="H29:H32"/>
    <mergeCell ref="E44:E45"/>
    <mergeCell ref="G44:G45"/>
    <mergeCell ref="A48:A49"/>
    <mergeCell ref="B48:B49"/>
    <mergeCell ref="C48:C49"/>
    <mergeCell ref="A46:A47"/>
    <mergeCell ref="B46:B47"/>
    <mergeCell ref="D48:D49"/>
    <mergeCell ref="F48:F49"/>
    <mergeCell ref="G48:G49"/>
    <mergeCell ref="A42:A43"/>
    <mergeCell ref="B42:B43"/>
    <mergeCell ref="C42:C43"/>
    <mergeCell ref="A44:A45"/>
    <mergeCell ref="C44:C45"/>
    <mergeCell ref="I48:I49"/>
    <mergeCell ref="E50:E51"/>
    <mergeCell ref="F50:F51"/>
    <mergeCell ref="G50:G51"/>
    <mergeCell ref="H50:H51"/>
    <mergeCell ref="I50:I51"/>
    <mergeCell ref="E48:E49"/>
    <mergeCell ref="I54:I55"/>
    <mergeCell ref="E59:E62"/>
    <mergeCell ref="F59:F62"/>
    <mergeCell ref="G59:G62"/>
    <mergeCell ref="H59:H62"/>
    <mergeCell ref="F56:F58"/>
    <mergeCell ref="E56:E58"/>
    <mergeCell ref="I59:I62"/>
    <mergeCell ref="B106:L106"/>
    <mergeCell ref="B92:E92"/>
    <mergeCell ref="B94:E94"/>
    <mergeCell ref="B96:G96"/>
    <mergeCell ref="B98:E98"/>
    <mergeCell ref="B100:E100"/>
    <mergeCell ref="B104:L104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A5:M5"/>
    <mergeCell ref="A6:M6"/>
    <mergeCell ref="A8:M8"/>
    <mergeCell ref="A9:M9"/>
    <mergeCell ref="M48:M49"/>
    <mergeCell ref="H42:H43"/>
    <mergeCell ref="I42:I43"/>
    <mergeCell ref="M42:M43"/>
    <mergeCell ref="I46:I47"/>
    <mergeCell ref="M46:M47"/>
    <mergeCell ref="I44:I45"/>
    <mergeCell ref="M44:M45"/>
    <mergeCell ref="H44:H45"/>
    <mergeCell ref="H48:H49"/>
    <mergeCell ref="M33:M41"/>
    <mergeCell ref="M21:M28"/>
    <mergeCell ref="I29:I32"/>
    <mergeCell ref="M29:M32"/>
    <mergeCell ref="I21:I28"/>
    <mergeCell ref="I33:I41"/>
    <mergeCell ref="E33:E41"/>
    <mergeCell ref="F33:F41"/>
    <mergeCell ref="F42:F43"/>
    <mergeCell ref="G42:G43"/>
    <mergeCell ref="G33:G41"/>
    <mergeCell ref="A15:A20"/>
    <mergeCell ref="B15:B20"/>
    <mergeCell ref="C15:C20"/>
    <mergeCell ref="A21:A28"/>
    <mergeCell ref="B21:B28"/>
    <mergeCell ref="C21:C28"/>
    <mergeCell ref="D15:D20"/>
    <mergeCell ref="H15:H20"/>
    <mergeCell ref="I15:I20"/>
    <mergeCell ref="M15:M20"/>
    <mergeCell ref="E15:E20"/>
    <mergeCell ref="F15:F20"/>
    <mergeCell ref="G15:G20"/>
    <mergeCell ref="D21:D28"/>
    <mergeCell ref="A33:A41"/>
    <mergeCell ref="B33:B41"/>
    <mergeCell ref="C33:C41"/>
    <mergeCell ref="D33:D41"/>
    <mergeCell ref="A29:A32"/>
    <mergeCell ref="B29:B32"/>
    <mergeCell ref="C29:C32"/>
    <mergeCell ref="D29:D32"/>
    <mergeCell ref="E29:E32"/>
    <mergeCell ref="F29:F32"/>
    <mergeCell ref="I52:I53"/>
    <mergeCell ref="A50:A51"/>
    <mergeCell ref="B50:B51"/>
    <mergeCell ref="C50:C51"/>
    <mergeCell ref="D50:D51"/>
    <mergeCell ref="F44:F45"/>
    <mergeCell ref="D42:D43"/>
    <mergeCell ref="E42:E43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M54:M55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A59:A62"/>
    <mergeCell ref="B59:B62"/>
    <mergeCell ref="C59:C62"/>
    <mergeCell ref="D59:D62"/>
    <mergeCell ref="A74:A83"/>
    <mergeCell ref="B74:B83"/>
    <mergeCell ref="C74:C83"/>
    <mergeCell ref="D74:D83"/>
  </mergeCells>
  <printOptions/>
  <pageMargins left="0.6" right="0.4" top="0.6" bottom="0.23" header="0.5" footer="0.2"/>
  <pageSetup fitToHeight="3" fitToWidth="1" horizontalDpi="600" verticalDpi="600" orientation="landscape" paperSize="9" scale="58" r:id="rId1"/>
  <rowBreaks count="3" manualBreakCount="3">
    <brk id="32" max="12" man="1"/>
    <brk id="55" max="12" man="1"/>
    <brk id="7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view="pageBreakPreview" zoomScale="90" zoomScaleSheetLayoutView="90" workbookViewId="0" topLeftCell="A66">
      <selection activeCell="M85" sqref="M85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28.2812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6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117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30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30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30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30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30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30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30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30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30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30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30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30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30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30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30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30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30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30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30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30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30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30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30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30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30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30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30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30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30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30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  <c r="N50" s="7"/>
    </row>
    <row r="51" spans="1:14" s="8" customFormat="1" ht="30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  <c r="N51" s="7"/>
    </row>
    <row r="52" spans="1:14" s="8" customFormat="1" ht="30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  <c r="N52" s="7"/>
    </row>
    <row r="53" spans="1:14" s="8" customFormat="1" ht="30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  <c r="N53" s="7"/>
    </row>
    <row r="54" spans="1:14" s="8" customFormat="1" ht="30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  <c r="N54" s="7"/>
    </row>
    <row r="55" spans="1:14" s="8" customFormat="1" ht="30" customHeight="1" thickBot="1">
      <c r="A55" s="92"/>
      <c r="B55" s="95"/>
      <c r="C55" s="98"/>
      <c r="D55" s="101"/>
      <c r="E55" s="101"/>
      <c r="F55" s="98"/>
      <c r="G55" s="104"/>
      <c r="H55" s="107"/>
      <c r="I55" s="101"/>
      <c r="J55" s="55" t="s">
        <v>25</v>
      </c>
      <c r="K55" s="53">
        <v>43600</v>
      </c>
      <c r="L55" s="49">
        <v>12000</v>
      </c>
      <c r="M55" s="77"/>
      <c r="N55" s="7"/>
    </row>
    <row r="56" spans="1:14" s="8" customFormat="1" ht="58.5" customHeight="1">
      <c r="A56" s="113">
        <v>12</v>
      </c>
      <c r="B56" s="116">
        <v>43581</v>
      </c>
      <c r="C56" s="117">
        <v>22</v>
      </c>
      <c r="D56" s="118" t="s">
        <v>38</v>
      </c>
      <c r="E56" s="118" t="s">
        <v>37</v>
      </c>
      <c r="F56" s="117" t="s">
        <v>23</v>
      </c>
      <c r="G56" s="119" t="s">
        <v>98</v>
      </c>
      <c r="H56" s="120">
        <v>18000</v>
      </c>
      <c r="I56" s="118" t="s">
        <v>99</v>
      </c>
      <c r="J56" s="60" t="s">
        <v>24</v>
      </c>
      <c r="K56" s="61" t="s">
        <v>113</v>
      </c>
      <c r="L56" s="62">
        <f>18000+6000+5000+6000+7000</f>
        <v>42000</v>
      </c>
      <c r="M56" s="121">
        <f>L56-L57-L58</f>
        <v>0</v>
      </c>
      <c r="N56" s="54" t="s">
        <v>118</v>
      </c>
    </row>
    <row r="57" spans="1:14" s="8" customFormat="1" ht="30" customHeight="1">
      <c r="A57" s="114"/>
      <c r="B57" s="96"/>
      <c r="C57" s="99"/>
      <c r="D57" s="102"/>
      <c r="E57" s="102"/>
      <c r="F57" s="99"/>
      <c r="G57" s="105"/>
      <c r="H57" s="108"/>
      <c r="I57" s="102"/>
      <c r="J57" s="38" t="s">
        <v>25</v>
      </c>
      <c r="K57" s="46" t="s">
        <v>112</v>
      </c>
      <c r="L57" s="45">
        <f>18000+6000</f>
        <v>24000</v>
      </c>
      <c r="M57" s="122"/>
      <c r="N57" s="54" t="s">
        <v>118</v>
      </c>
    </row>
    <row r="58" spans="1:14" s="8" customFormat="1" ht="30" customHeight="1">
      <c r="A58" s="115"/>
      <c r="B58" s="97"/>
      <c r="C58" s="100"/>
      <c r="D58" s="103"/>
      <c r="E58" s="103"/>
      <c r="F58" s="100"/>
      <c r="G58" s="106"/>
      <c r="H58" s="109"/>
      <c r="I58" s="103"/>
      <c r="J58" s="38" t="s">
        <v>25</v>
      </c>
      <c r="K58" s="46">
        <v>43690</v>
      </c>
      <c r="L58" s="45">
        <v>18000</v>
      </c>
      <c r="M58" s="123"/>
      <c r="N58" s="54"/>
    </row>
    <row r="59" spans="1:14" s="8" customFormat="1" ht="30" customHeight="1">
      <c r="A59" s="125">
        <v>13</v>
      </c>
      <c r="B59" s="95">
        <v>43581</v>
      </c>
      <c r="C59" s="98">
        <v>23</v>
      </c>
      <c r="D59" s="101" t="s">
        <v>38</v>
      </c>
      <c r="E59" s="101" t="s">
        <v>37</v>
      </c>
      <c r="F59" s="98" t="s">
        <v>23</v>
      </c>
      <c r="G59" s="104" t="s">
        <v>100</v>
      </c>
      <c r="H59" s="107">
        <v>18500</v>
      </c>
      <c r="I59" s="101" t="s">
        <v>99</v>
      </c>
      <c r="J59" s="38" t="s">
        <v>24</v>
      </c>
      <c r="K59" s="43">
        <v>43644</v>
      </c>
      <c r="L59" s="40">
        <v>4000</v>
      </c>
      <c r="M59" s="124">
        <f>L59+L60-L61-L62</f>
        <v>0</v>
      </c>
      <c r="N59" s="54" t="s">
        <v>118</v>
      </c>
    </row>
    <row r="60" spans="1:14" s="8" customFormat="1" ht="30" customHeight="1">
      <c r="A60" s="114"/>
      <c r="B60" s="96"/>
      <c r="C60" s="99"/>
      <c r="D60" s="102"/>
      <c r="E60" s="102"/>
      <c r="F60" s="99"/>
      <c r="G60" s="105"/>
      <c r="H60" s="108"/>
      <c r="I60" s="102"/>
      <c r="J60" s="38" t="s">
        <v>24</v>
      </c>
      <c r="K60" s="46" t="s">
        <v>116</v>
      </c>
      <c r="L60" s="45">
        <v>21500</v>
      </c>
      <c r="M60" s="122"/>
      <c r="N60" s="54" t="s">
        <v>118</v>
      </c>
    </row>
    <row r="61" spans="1:14" s="8" customFormat="1" ht="30" customHeight="1">
      <c r="A61" s="114"/>
      <c r="B61" s="96"/>
      <c r="C61" s="99"/>
      <c r="D61" s="102"/>
      <c r="E61" s="102"/>
      <c r="F61" s="99"/>
      <c r="G61" s="105"/>
      <c r="H61" s="108"/>
      <c r="I61" s="102"/>
      <c r="J61" s="38" t="s">
        <v>25</v>
      </c>
      <c r="K61" s="46">
        <v>43657</v>
      </c>
      <c r="L61" s="45">
        <v>9500</v>
      </c>
      <c r="M61" s="122"/>
      <c r="N61" s="54" t="s">
        <v>118</v>
      </c>
    </row>
    <row r="62" spans="1:14" s="8" customFormat="1" ht="30" customHeight="1">
      <c r="A62" s="115"/>
      <c r="B62" s="97"/>
      <c r="C62" s="100"/>
      <c r="D62" s="103"/>
      <c r="E62" s="103"/>
      <c r="F62" s="100"/>
      <c r="G62" s="106"/>
      <c r="H62" s="109"/>
      <c r="I62" s="103"/>
      <c r="J62" s="38" t="s">
        <v>25</v>
      </c>
      <c r="K62" s="46">
        <v>43690</v>
      </c>
      <c r="L62" s="45">
        <v>16000</v>
      </c>
      <c r="M62" s="123"/>
      <c r="N62" s="54"/>
    </row>
    <row r="63" spans="1:14" s="8" customFormat="1" ht="44.25" customHeight="1">
      <c r="A63" s="125">
        <v>14</v>
      </c>
      <c r="B63" s="95">
        <v>43581</v>
      </c>
      <c r="C63" s="98">
        <v>24</v>
      </c>
      <c r="D63" s="101" t="s">
        <v>38</v>
      </c>
      <c r="E63" s="101" t="s">
        <v>37</v>
      </c>
      <c r="F63" s="98" t="s">
        <v>23</v>
      </c>
      <c r="G63" s="104" t="s">
        <v>101</v>
      </c>
      <c r="H63" s="107">
        <v>19000</v>
      </c>
      <c r="I63" s="101" t="s">
        <v>99</v>
      </c>
      <c r="J63" s="38" t="s">
        <v>24</v>
      </c>
      <c r="K63" s="46" t="s">
        <v>107</v>
      </c>
      <c r="L63" s="40">
        <f>10000+5000+6000</f>
        <v>21000</v>
      </c>
      <c r="M63" s="124">
        <f>L63+L65+L67-L64-L66-L68-L69</f>
        <v>3000</v>
      </c>
      <c r="N63" s="54" t="s">
        <v>118</v>
      </c>
    </row>
    <row r="64" spans="1:14" s="8" customFormat="1" ht="30" customHeight="1">
      <c r="A64" s="114"/>
      <c r="B64" s="96"/>
      <c r="C64" s="99"/>
      <c r="D64" s="102"/>
      <c r="E64" s="102"/>
      <c r="F64" s="99"/>
      <c r="G64" s="105"/>
      <c r="H64" s="108"/>
      <c r="I64" s="102"/>
      <c r="J64" s="38" t="s">
        <v>25</v>
      </c>
      <c r="K64" s="43">
        <v>43601</v>
      </c>
      <c r="L64" s="45">
        <v>10000</v>
      </c>
      <c r="M64" s="122"/>
      <c r="N64" s="54" t="s">
        <v>118</v>
      </c>
    </row>
    <row r="65" spans="1:14" s="8" customFormat="1" ht="30" customHeight="1">
      <c r="A65" s="114"/>
      <c r="B65" s="96"/>
      <c r="C65" s="99"/>
      <c r="D65" s="102"/>
      <c r="E65" s="102"/>
      <c r="F65" s="99"/>
      <c r="G65" s="105"/>
      <c r="H65" s="108"/>
      <c r="I65" s="102"/>
      <c r="J65" s="38" t="s">
        <v>24</v>
      </c>
      <c r="K65" s="46">
        <v>43619</v>
      </c>
      <c r="L65" s="45">
        <v>8000</v>
      </c>
      <c r="M65" s="122"/>
      <c r="N65" s="54" t="s">
        <v>118</v>
      </c>
    </row>
    <row r="66" spans="1:14" s="8" customFormat="1" ht="30" customHeight="1">
      <c r="A66" s="114"/>
      <c r="B66" s="96"/>
      <c r="C66" s="99"/>
      <c r="D66" s="102"/>
      <c r="E66" s="102"/>
      <c r="F66" s="99"/>
      <c r="G66" s="105"/>
      <c r="H66" s="108"/>
      <c r="I66" s="102"/>
      <c r="J66" s="38" t="s">
        <v>25</v>
      </c>
      <c r="K66" s="43">
        <v>43629</v>
      </c>
      <c r="L66" s="45">
        <v>19000</v>
      </c>
      <c r="M66" s="122"/>
      <c r="N66" s="54" t="s">
        <v>118</v>
      </c>
    </row>
    <row r="67" spans="1:14" s="8" customFormat="1" ht="65.25" customHeight="1">
      <c r="A67" s="114"/>
      <c r="B67" s="96"/>
      <c r="C67" s="99"/>
      <c r="D67" s="102"/>
      <c r="E67" s="102"/>
      <c r="F67" s="99"/>
      <c r="G67" s="105"/>
      <c r="H67" s="108"/>
      <c r="I67" s="102"/>
      <c r="J67" s="38" t="s">
        <v>24</v>
      </c>
      <c r="K67" s="46" t="s">
        <v>115</v>
      </c>
      <c r="L67" s="45">
        <f>10500+12000+5000+2000</f>
        <v>29500</v>
      </c>
      <c r="M67" s="122"/>
      <c r="N67" s="54" t="s">
        <v>118</v>
      </c>
    </row>
    <row r="68" spans="1:14" s="8" customFormat="1" ht="30" customHeight="1">
      <c r="A68" s="114"/>
      <c r="B68" s="96"/>
      <c r="C68" s="99"/>
      <c r="D68" s="102"/>
      <c r="E68" s="102"/>
      <c r="F68" s="99"/>
      <c r="G68" s="105"/>
      <c r="H68" s="108"/>
      <c r="I68" s="102"/>
      <c r="J68" s="38" t="s">
        <v>25</v>
      </c>
      <c r="K68" s="43">
        <v>43657</v>
      </c>
      <c r="L68" s="45">
        <v>10500</v>
      </c>
      <c r="M68" s="122"/>
      <c r="N68" s="54" t="s">
        <v>118</v>
      </c>
    </row>
    <row r="69" spans="1:14" s="8" customFormat="1" ht="39.75" customHeight="1">
      <c r="A69" s="115"/>
      <c r="B69" s="97"/>
      <c r="C69" s="100"/>
      <c r="D69" s="103"/>
      <c r="E69" s="103"/>
      <c r="F69" s="100"/>
      <c r="G69" s="106"/>
      <c r="H69" s="109"/>
      <c r="I69" s="103"/>
      <c r="J69" s="38" t="s">
        <v>25</v>
      </c>
      <c r="K69" s="46" t="s">
        <v>119</v>
      </c>
      <c r="L69" s="45">
        <f>1000+5000+10000</f>
        <v>16000</v>
      </c>
      <c r="M69" s="123"/>
      <c r="N69" s="54"/>
    </row>
    <row r="70" spans="1:14" s="8" customFormat="1" ht="30" customHeight="1">
      <c r="A70" s="125">
        <v>15</v>
      </c>
      <c r="B70" s="95">
        <v>43581</v>
      </c>
      <c r="C70" s="98">
        <v>25</v>
      </c>
      <c r="D70" s="101" t="s">
        <v>38</v>
      </c>
      <c r="E70" s="101" t="s">
        <v>37</v>
      </c>
      <c r="F70" s="98" t="s">
        <v>23</v>
      </c>
      <c r="G70" s="104" t="s">
        <v>102</v>
      </c>
      <c r="H70" s="107">
        <v>19500</v>
      </c>
      <c r="I70" s="101" t="s">
        <v>99</v>
      </c>
      <c r="J70" s="38" t="s">
        <v>24</v>
      </c>
      <c r="K70" s="43">
        <v>43584</v>
      </c>
      <c r="L70" s="40">
        <v>10000</v>
      </c>
      <c r="M70" s="124">
        <f>L70+L72+L74-L73-L75+L76-L77</f>
        <v>0</v>
      </c>
      <c r="N70" s="54" t="s">
        <v>118</v>
      </c>
    </row>
    <row r="71" spans="1:14" s="8" customFormat="1" ht="30" customHeight="1" hidden="1">
      <c r="A71" s="114"/>
      <c r="B71" s="96"/>
      <c r="C71" s="99"/>
      <c r="D71" s="102"/>
      <c r="E71" s="102"/>
      <c r="F71" s="99"/>
      <c r="G71" s="105"/>
      <c r="H71" s="108"/>
      <c r="I71" s="102"/>
      <c r="J71" s="38" t="s">
        <v>25</v>
      </c>
      <c r="K71" s="43"/>
      <c r="L71" s="45"/>
      <c r="M71" s="122"/>
      <c r="N71" s="54" t="s">
        <v>118</v>
      </c>
    </row>
    <row r="72" spans="1:14" s="8" customFormat="1" ht="30" customHeight="1">
      <c r="A72" s="114"/>
      <c r="B72" s="96"/>
      <c r="C72" s="99"/>
      <c r="D72" s="102"/>
      <c r="E72" s="102"/>
      <c r="F72" s="99"/>
      <c r="G72" s="105"/>
      <c r="H72" s="108"/>
      <c r="I72" s="102"/>
      <c r="J72" s="38" t="s">
        <v>24</v>
      </c>
      <c r="K72" s="43">
        <v>43593</v>
      </c>
      <c r="L72" s="45">
        <v>5000</v>
      </c>
      <c r="M72" s="122"/>
      <c r="N72" s="54" t="s">
        <v>118</v>
      </c>
    </row>
    <row r="73" spans="1:14" s="8" customFormat="1" ht="30" customHeight="1">
      <c r="A73" s="114"/>
      <c r="B73" s="96"/>
      <c r="C73" s="99"/>
      <c r="D73" s="102"/>
      <c r="E73" s="102"/>
      <c r="F73" s="99"/>
      <c r="G73" s="105"/>
      <c r="H73" s="108"/>
      <c r="I73" s="102"/>
      <c r="J73" s="38" t="s">
        <v>25</v>
      </c>
      <c r="K73" s="43">
        <v>43601</v>
      </c>
      <c r="L73" s="45">
        <v>15000</v>
      </c>
      <c r="M73" s="122"/>
      <c r="N73" s="54" t="s">
        <v>118</v>
      </c>
    </row>
    <row r="74" spans="1:14" s="8" customFormat="1" ht="30" customHeight="1">
      <c r="A74" s="114"/>
      <c r="B74" s="96"/>
      <c r="C74" s="99"/>
      <c r="D74" s="102"/>
      <c r="E74" s="102"/>
      <c r="F74" s="99"/>
      <c r="G74" s="105"/>
      <c r="H74" s="108"/>
      <c r="I74" s="102"/>
      <c r="J74" s="38" t="s">
        <v>24</v>
      </c>
      <c r="K74" s="46" t="s">
        <v>109</v>
      </c>
      <c r="L74" s="45">
        <f>5000+5000</f>
        <v>10000</v>
      </c>
      <c r="M74" s="122"/>
      <c r="N74" s="54" t="s">
        <v>118</v>
      </c>
    </row>
    <row r="75" spans="1:14" s="8" customFormat="1" ht="30" customHeight="1">
      <c r="A75" s="114"/>
      <c r="B75" s="96"/>
      <c r="C75" s="99"/>
      <c r="D75" s="102"/>
      <c r="E75" s="102"/>
      <c r="F75" s="99"/>
      <c r="G75" s="105"/>
      <c r="H75" s="108"/>
      <c r="I75" s="102"/>
      <c r="J75" s="38" t="s">
        <v>25</v>
      </c>
      <c r="K75" s="46" t="s">
        <v>110</v>
      </c>
      <c r="L75" s="45">
        <f>3000+7000</f>
        <v>10000</v>
      </c>
      <c r="M75" s="122"/>
      <c r="N75" s="54" t="s">
        <v>118</v>
      </c>
    </row>
    <row r="76" spans="1:14" s="8" customFormat="1" ht="30" customHeight="1">
      <c r="A76" s="114"/>
      <c r="B76" s="96"/>
      <c r="C76" s="99"/>
      <c r="D76" s="102"/>
      <c r="E76" s="102"/>
      <c r="F76" s="99"/>
      <c r="G76" s="105"/>
      <c r="H76" s="108"/>
      <c r="I76" s="102"/>
      <c r="J76" s="38" t="s">
        <v>24</v>
      </c>
      <c r="K76" s="46">
        <v>43684</v>
      </c>
      <c r="L76" s="45">
        <v>10000</v>
      </c>
      <c r="M76" s="122"/>
      <c r="N76" s="54" t="s">
        <v>118</v>
      </c>
    </row>
    <row r="77" spans="1:14" s="8" customFormat="1" ht="30" customHeight="1">
      <c r="A77" s="115"/>
      <c r="B77" s="97"/>
      <c r="C77" s="100"/>
      <c r="D77" s="103"/>
      <c r="E77" s="103"/>
      <c r="F77" s="100"/>
      <c r="G77" s="106"/>
      <c r="H77" s="109"/>
      <c r="I77" s="103"/>
      <c r="J77" s="38" t="s">
        <v>25</v>
      </c>
      <c r="K77" s="46">
        <v>43690</v>
      </c>
      <c r="L77" s="45">
        <f>6000+4000</f>
        <v>10000</v>
      </c>
      <c r="M77" s="123"/>
      <c r="N77" s="54" t="s">
        <v>118</v>
      </c>
    </row>
    <row r="78" spans="1:14" s="8" customFormat="1" ht="30" customHeight="1">
      <c r="A78" s="140">
        <v>16</v>
      </c>
      <c r="B78" s="73">
        <v>43581</v>
      </c>
      <c r="C78" s="74">
        <v>26</v>
      </c>
      <c r="D78" s="75" t="s">
        <v>38</v>
      </c>
      <c r="E78" s="75" t="s">
        <v>37</v>
      </c>
      <c r="F78" s="74" t="s">
        <v>23</v>
      </c>
      <c r="G78" s="110" t="s">
        <v>103</v>
      </c>
      <c r="H78" s="111">
        <v>20000</v>
      </c>
      <c r="I78" s="75" t="s">
        <v>99</v>
      </c>
      <c r="J78" s="38" t="s">
        <v>24</v>
      </c>
      <c r="K78" s="43">
        <v>43581</v>
      </c>
      <c r="L78" s="40">
        <v>20000</v>
      </c>
      <c r="M78" s="124">
        <f>L78+L80+L82+L84-L79-L81-L83</f>
        <v>20000</v>
      </c>
      <c r="N78" s="54" t="s">
        <v>118</v>
      </c>
    </row>
    <row r="79" spans="1:14" s="8" customFormat="1" ht="30" customHeight="1">
      <c r="A79" s="140"/>
      <c r="B79" s="73"/>
      <c r="C79" s="74"/>
      <c r="D79" s="75"/>
      <c r="E79" s="75"/>
      <c r="F79" s="74"/>
      <c r="G79" s="110"/>
      <c r="H79" s="111"/>
      <c r="I79" s="75"/>
      <c r="J79" s="38" t="s">
        <v>25</v>
      </c>
      <c r="K79" s="46" t="s">
        <v>105</v>
      </c>
      <c r="L79" s="45">
        <f>10000+10000</f>
        <v>20000</v>
      </c>
      <c r="M79" s="122"/>
      <c r="N79" s="54" t="s">
        <v>118</v>
      </c>
    </row>
    <row r="80" spans="1:14" s="8" customFormat="1" ht="30" customHeight="1">
      <c r="A80" s="140"/>
      <c r="B80" s="73"/>
      <c r="C80" s="74"/>
      <c r="D80" s="75"/>
      <c r="E80" s="75"/>
      <c r="F80" s="74"/>
      <c r="G80" s="110"/>
      <c r="H80" s="111"/>
      <c r="I80" s="75"/>
      <c r="J80" s="38" t="s">
        <v>24</v>
      </c>
      <c r="K80" s="46" t="s">
        <v>111</v>
      </c>
      <c r="L80" s="45">
        <f>20000+20000</f>
        <v>40000</v>
      </c>
      <c r="M80" s="122"/>
      <c r="N80" s="54" t="s">
        <v>118</v>
      </c>
    </row>
    <row r="81" spans="1:14" s="8" customFormat="1" ht="30" customHeight="1">
      <c r="A81" s="140"/>
      <c r="B81" s="73"/>
      <c r="C81" s="74"/>
      <c r="D81" s="75"/>
      <c r="E81" s="75"/>
      <c r="F81" s="74"/>
      <c r="G81" s="110"/>
      <c r="H81" s="111"/>
      <c r="I81" s="75"/>
      <c r="J81" s="38" t="s">
        <v>25</v>
      </c>
      <c r="K81" s="46">
        <v>43634</v>
      </c>
      <c r="L81" s="45">
        <v>20000</v>
      </c>
      <c r="M81" s="122"/>
      <c r="N81" s="54" t="s">
        <v>118</v>
      </c>
    </row>
    <row r="82" spans="1:14" s="8" customFormat="1" ht="30" customHeight="1">
      <c r="A82" s="140"/>
      <c r="B82" s="73"/>
      <c r="C82" s="74"/>
      <c r="D82" s="75"/>
      <c r="E82" s="75"/>
      <c r="F82" s="74"/>
      <c r="G82" s="110"/>
      <c r="H82" s="111"/>
      <c r="I82" s="75"/>
      <c r="J82" s="38" t="s">
        <v>24</v>
      </c>
      <c r="K82" s="46">
        <v>43679</v>
      </c>
      <c r="L82" s="45">
        <v>15000</v>
      </c>
      <c r="M82" s="122"/>
      <c r="N82" s="54" t="s">
        <v>118</v>
      </c>
    </row>
    <row r="83" spans="1:14" s="8" customFormat="1" ht="30" customHeight="1">
      <c r="A83" s="140"/>
      <c r="B83" s="73"/>
      <c r="C83" s="74"/>
      <c r="D83" s="75"/>
      <c r="E83" s="75"/>
      <c r="F83" s="74"/>
      <c r="G83" s="110"/>
      <c r="H83" s="111"/>
      <c r="I83" s="75"/>
      <c r="J83" s="38" t="s">
        <v>25</v>
      </c>
      <c r="K83" s="43">
        <v>43657</v>
      </c>
      <c r="L83" s="45">
        <v>20000</v>
      </c>
      <c r="M83" s="122"/>
      <c r="N83" s="54" t="s">
        <v>118</v>
      </c>
    </row>
    <row r="84" spans="1:14" s="8" customFormat="1" ht="30" customHeight="1">
      <c r="A84" s="140"/>
      <c r="B84" s="73"/>
      <c r="C84" s="74"/>
      <c r="D84" s="75"/>
      <c r="E84" s="75"/>
      <c r="F84" s="74"/>
      <c r="G84" s="110"/>
      <c r="H84" s="111"/>
      <c r="I84" s="75"/>
      <c r="J84" s="38" t="s">
        <v>24</v>
      </c>
      <c r="K84" s="46">
        <v>43683</v>
      </c>
      <c r="L84" s="45">
        <v>5000</v>
      </c>
      <c r="M84" s="122"/>
      <c r="N84" s="54" t="s">
        <v>118</v>
      </c>
    </row>
    <row r="85" spans="1:14" ht="14.25" customHeight="1">
      <c r="A85" s="56"/>
      <c r="B85" s="130" t="s">
        <v>26</v>
      </c>
      <c r="C85" s="130"/>
      <c r="D85" s="130"/>
      <c r="E85" s="130"/>
      <c r="F85" s="57">
        <f>M15+M21+M21+M29+M33+M42+M44+M46+M48+M50+M52+M54+M56+M59+M63+M70+M78</f>
        <v>23000</v>
      </c>
      <c r="G85" s="58"/>
      <c r="H85" s="58"/>
      <c r="I85" s="58"/>
      <c r="J85" s="58"/>
      <c r="K85" s="58"/>
      <c r="L85" s="58"/>
      <c r="M85" s="59"/>
      <c r="N85" s="7"/>
    </row>
    <row r="86" spans="1:6" ht="9" customHeight="1">
      <c r="A86" s="18"/>
      <c r="B86" s="20"/>
      <c r="C86" s="20"/>
      <c r="D86" s="20"/>
      <c r="E86" s="20"/>
      <c r="F86" s="12"/>
    </row>
    <row r="87" spans="1:14" ht="12.75">
      <c r="A87" s="17" t="s">
        <v>22</v>
      </c>
      <c r="B87" s="128" t="s">
        <v>31</v>
      </c>
      <c r="C87" s="128"/>
      <c r="D87" s="128"/>
      <c r="E87" s="128"/>
      <c r="F87" s="21"/>
      <c r="G87" s="15"/>
      <c r="H87" s="21">
        <v>0</v>
      </c>
      <c r="I87" s="15"/>
      <c r="J87" s="15"/>
      <c r="K87" s="15"/>
      <c r="L87" s="15"/>
      <c r="M87" s="16"/>
      <c r="N87" s="7"/>
    </row>
    <row r="88" spans="1:6" ht="4.5" customHeight="1">
      <c r="A88" s="18"/>
      <c r="B88" s="20"/>
      <c r="C88" s="20"/>
      <c r="D88" s="20"/>
      <c r="E88" s="20"/>
      <c r="F88" s="12"/>
    </row>
    <row r="89" spans="1:14" ht="12.75">
      <c r="A89" s="17" t="s">
        <v>27</v>
      </c>
      <c r="B89" s="131" t="s">
        <v>32</v>
      </c>
      <c r="C89" s="131"/>
      <c r="D89" s="131"/>
      <c r="E89" s="131"/>
      <c r="F89" s="131"/>
      <c r="G89" s="131"/>
      <c r="H89" s="21">
        <v>0</v>
      </c>
      <c r="I89" s="15"/>
      <c r="J89" s="15"/>
      <c r="K89" s="15"/>
      <c r="L89" s="15"/>
      <c r="M89" s="16"/>
      <c r="N89" s="7"/>
    </row>
    <row r="90" spans="1:6" ht="4.5" customHeight="1">
      <c r="A90" s="18"/>
      <c r="B90" s="20"/>
      <c r="C90" s="20"/>
      <c r="D90" s="20"/>
      <c r="E90" s="20"/>
      <c r="F90" s="12"/>
    </row>
    <row r="91" spans="1:14" ht="12.75">
      <c r="A91" s="17" t="s">
        <v>28</v>
      </c>
      <c r="B91" s="128" t="s">
        <v>33</v>
      </c>
      <c r="C91" s="128"/>
      <c r="D91" s="128"/>
      <c r="E91" s="128"/>
      <c r="F91" s="21"/>
      <c r="G91" s="15"/>
      <c r="H91" s="21">
        <v>0</v>
      </c>
      <c r="I91" s="15"/>
      <c r="J91" s="15"/>
      <c r="K91" s="15"/>
      <c r="L91" s="15"/>
      <c r="M91" s="16"/>
      <c r="N91" s="7"/>
    </row>
    <row r="92" spans="1:6" ht="4.5" customHeight="1">
      <c r="A92" s="18"/>
      <c r="B92" s="20"/>
      <c r="C92" s="20"/>
      <c r="D92" s="20"/>
      <c r="E92" s="20"/>
      <c r="F92" s="12"/>
    </row>
    <row r="93" spans="1:14" ht="12.75">
      <c r="A93" s="17" t="s">
        <v>29</v>
      </c>
      <c r="B93" s="128" t="s">
        <v>34</v>
      </c>
      <c r="C93" s="128"/>
      <c r="D93" s="128"/>
      <c r="E93" s="128"/>
      <c r="F93" s="21"/>
      <c r="G93" s="15"/>
      <c r="H93" s="21">
        <v>0</v>
      </c>
      <c r="I93" s="15"/>
      <c r="J93" s="15"/>
      <c r="K93" s="15"/>
      <c r="L93" s="15"/>
      <c r="M93" s="16"/>
      <c r="N93" s="7"/>
    </row>
    <row r="94" spans="1:6" ht="4.5" customHeight="1">
      <c r="A94" s="18"/>
      <c r="B94" s="20"/>
      <c r="C94" s="20"/>
      <c r="D94" s="20"/>
      <c r="E94" s="20"/>
      <c r="F94" s="12"/>
    </row>
    <row r="95" spans="1:14" ht="12.75">
      <c r="A95" s="17" t="s">
        <v>30</v>
      </c>
      <c r="B95" s="19" t="s">
        <v>35</v>
      </c>
      <c r="C95" s="19"/>
      <c r="D95" s="19"/>
      <c r="E95" s="19"/>
      <c r="F95" s="21"/>
      <c r="G95" s="15"/>
      <c r="H95" s="21">
        <v>0</v>
      </c>
      <c r="I95" s="15"/>
      <c r="J95" s="15"/>
      <c r="K95" s="15"/>
      <c r="L95" s="15"/>
      <c r="M95" s="16"/>
      <c r="N95" s="7"/>
    </row>
    <row r="96" spans="1:14" ht="12.75">
      <c r="A96" s="22"/>
      <c r="B96" s="23"/>
      <c r="C96" s="23"/>
      <c r="D96" s="23"/>
      <c r="E96" s="23"/>
      <c r="F96" s="24"/>
      <c r="G96" s="25"/>
      <c r="H96" s="24"/>
      <c r="I96" s="25"/>
      <c r="J96" s="25"/>
      <c r="K96" s="25"/>
      <c r="L96" s="25"/>
      <c r="M96" s="25"/>
      <c r="N96" s="7"/>
    </row>
    <row r="97" spans="2:12" ht="12.75">
      <c r="B97" s="129" t="s">
        <v>53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9" spans="2:12" ht="12.75">
      <c r="B99" s="129" t="s">
        <v>36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</sheetData>
  <mergeCells count="181">
    <mergeCell ref="A59:A62"/>
    <mergeCell ref="B59:B62"/>
    <mergeCell ref="C59:C62"/>
    <mergeCell ref="D59:D62"/>
    <mergeCell ref="M54:M55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E29:E32"/>
    <mergeCell ref="F29:F32"/>
    <mergeCell ref="I52:I53"/>
    <mergeCell ref="A50:A51"/>
    <mergeCell ref="B50:B51"/>
    <mergeCell ref="C50:C51"/>
    <mergeCell ref="D50:D51"/>
    <mergeCell ref="F44:F45"/>
    <mergeCell ref="D42:D43"/>
    <mergeCell ref="E42:E43"/>
    <mergeCell ref="D21:D28"/>
    <mergeCell ref="A33:A41"/>
    <mergeCell ref="B33:B41"/>
    <mergeCell ref="C33:C41"/>
    <mergeCell ref="D33:D41"/>
    <mergeCell ref="A29:A32"/>
    <mergeCell ref="B29:B32"/>
    <mergeCell ref="C29:C32"/>
    <mergeCell ref="D29:D32"/>
    <mergeCell ref="D15:D20"/>
    <mergeCell ref="H15:H20"/>
    <mergeCell ref="I15:I20"/>
    <mergeCell ref="M15:M20"/>
    <mergeCell ref="E15:E20"/>
    <mergeCell ref="F15:F20"/>
    <mergeCell ref="G15:G20"/>
    <mergeCell ref="A15:A20"/>
    <mergeCell ref="B15:B20"/>
    <mergeCell ref="C15:C20"/>
    <mergeCell ref="A21:A28"/>
    <mergeCell ref="B21:B28"/>
    <mergeCell ref="C21:C28"/>
    <mergeCell ref="E33:E41"/>
    <mergeCell ref="F33:F41"/>
    <mergeCell ref="F42:F43"/>
    <mergeCell ref="G42:G43"/>
    <mergeCell ref="G33:G41"/>
    <mergeCell ref="M33:M41"/>
    <mergeCell ref="M21:M28"/>
    <mergeCell ref="I29:I32"/>
    <mergeCell ref="M29:M32"/>
    <mergeCell ref="I21:I28"/>
    <mergeCell ref="I33:I41"/>
    <mergeCell ref="M48:M49"/>
    <mergeCell ref="H42:H43"/>
    <mergeCell ref="I42:I43"/>
    <mergeCell ref="M42:M43"/>
    <mergeCell ref="I46:I47"/>
    <mergeCell ref="M46:M47"/>
    <mergeCell ref="I44:I45"/>
    <mergeCell ref="M44:M45"/>
    <mergeCell ref="H44:H45"/>
    <mergeCell ref="H48:H49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B99:L99"/>
    <mergeCell ref="B85:E85"/>
    <mergeCell ref="B87:E87"/>
    <mergeCell ref="B89:G89"/>
    <mergeCell ref="B91:E91"/>
    <mergeCell ref="B93:E93"/>
    <mergeCell ref="B97:L97"/>
    <mergeCell ref="I54:I55"/>
    <mergeCell ref="E59:E62"/>
    <mergeCell ref="F59:F62"/>
    <mergeCell ref="G59:G62"/>
    <mergeCell ref="H59:H62"/>
    <mergeCell ref="F56:F58"/>
    <mergeCell ref="E56:E58"/>
    <mergeCell ref="I48:I49"/>
    <mergeCell ref="E50:E51"/>
    <mergeCell ref="F50:F51"/>
    <mergeCell ref="G50:G51"/>
    <mergeCell ref="H50:H51"/>
    <mergeCell ref="I50:I51"/>
    <mergeCell ref="E48:E49"/>
    <mergeCell ref="A42:A43"/>
    <mergeCell ref="B42:B43"/>
    <mergeCell ref="C42:C43"/>
    <mergeCell ref="A44:A45"/>
    <mergeCell ref="C44:C45"/>
    <mergeCell ref="E44:E45"/>
    <mergeCell ref="G44:G45"/>
    <mergeCell ref="A48:A49"/>
    <mergeCell ref="B48:B49"/>
    <mergeCell ref="C48:C49"/>
    <mergeCell ref="A46:A47"/>
    <mergeCell ref="B46:B47"/>
    <mergeCell ref="D48:D49"/>
    <mergeCell ref="F48:F49"/>
    <mergeCell ref="G48:G49"/>
    <mergeCell ref="G21:G28"/>
    <mergeCell ref="H21:H28"/>
    <mergeCell ref="G46:G47"/>
    <mergeCell ref="H46:H47"/>
    <mergeCell ref="H33:H41"/>
    <mergeCell ref="G29:G32"/>
    <mergeCell ref="H29:H32"/>
    <mergeCell ref="B56:B58"/>
    <mergeCell ref="A56:A58"/>
    <mergeCell ref="E21:E28"/>
    <mergeCell ref="F21:F28"/>
    <mergeCell ref="B44:B45"/>
    <mergeCell ref="C46:C47"/>
    <mergeCell ref="D46:D47"/>
    <mergeCell ref="E46:E47"/>
    <mergeCell ref="F46:F47"/>
    <mergeCell ref="D44:D45"/>
    <mergeCell ref="I70:I77"/>
    <mergeCell ref="M70:M77"/>
    <mergeCell ref="D56:D58"/>
    <mergeCell ref="C56:C58"/>
    <mergeCell ref="M56:M58"/>
    <mergeCell ref="I56:I58"/>
    <mergeCell ref="I59:I62"/>
    <mergeCell ref="M59:M62"/>
    <mergeCell ref="E70:E77"/>
    <mergeCell ref="F70:F77"/>
    <mergeCell ref="A78:A84"/>
    <mergeCell ref="B78:B84"/>
    <mergeCell ref="C78:C84"/>
    <mergeCell ref="D78:D84"/>
    <mergeCell ref="A63:A69"/>
    <mergeCell ref="B63:B69"/>
    <mergeCell ref="C63:C69"/>
    <mergeCell ref="D63:D69"/>
    <mergeCell ref="A70:A77"/>
    <mergeCell ref="B70:B77"/>
    <mergeCell ref="C70:C77"/>
    <mergeCell ref="D70:D77"/>
    <mergeCell ref="I78:I84"/>
    <mergeCell ref="M78:M84"/>
    <mergeCell ref="E78:E84"/>
    <mergeCell ref="F78:F84"/>
    <mergeCell ref="G78:G84"/>
    <mergeCell ref="H78:H84"/>
    <mergeCell ref="G70:G77"/>
    <mergeCell ref="H70:H77"/>
    <mergeCell ref="H56:H58"/>
    <mergeCell ref="G56:G58"/>
    <mergeCell ref="I63:I69"/>
    <mergeCell ref="M63:M69"/>
    <mergeCell ref="E63:E69"/>
    <mergeCell ref="F63:F69"/>
    <mergeCell ref="G63:G69"/>
    <mergeCell ref="H63:H69"/>
  </mergeCells>
  <printOptions/>
  <pageMargins left="0.6" right="0.4" top="0.6" bottom="0.23" header="0.5" footer="0.2"/>
  <pageSetup fitToHeight="3" horizontalDpi="600" verticalDpi="600" orientation="landscape" paperSize="9" scale="63" r:id="rId1"/>
  <rowBreaks count="1" manualBreakCount="1">
    <brk id="6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="90" zoomScaleSheetLayoutView="90" workbookViewId="0" topLeftCell="A58">
      <selection activeCell="M84" sqref="M84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28.2812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6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30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30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30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30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30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30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30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30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30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30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30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30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30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30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30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30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30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30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30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30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30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30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30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30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30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30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30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30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30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30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  <c r="N50" s="7"/>
    </row>
    <row r="51" spans="1:14" s="8" customFormat="1" ht="30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  <c r="N51" s="7"/>
    </row>
    <row r="52" spans="1:14" s="8" customFormat="1" ht="30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  <c r="N52" s="7"/>
    </row>
    <row r="53" spans="1:14" s="8" customFormat="1" ht="30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  <c r="N53" s="7"/>
    </row>
    <row r="54" spans="1:14" s="8" customFormat="1" ht="30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  <c r="N54" s="7"/>
    </row>
    <row r="55" spans="1:14" s="8" customFormat="1" ht="30" customHeight="1">
      <c r="A55" s="86"/>
      <c r="B55" s="73"/>
      <c r="C55" s="74"/>
      <c r="D55" s="75"/>
      <c r="E55" s="75"/>
      <c r="F55" s="74"/>
      <c r="G55" s="110"/>
      <c r="H55" s="111"/>
      <c r="I55" s="75"/>
      <c r="J55" s="38" t="s">
        <v>25</v>
      </c>
      <c r="K55" s="52">
        <v>43600</v>
      </c>
      <c r="L55" s="45">
        <v>12000</v>
      </c>
      <c r="M55" s="112"/>
      <c r="N55" s="7"/>
    </row>
    <row r="56" spans="1:14" s="8" customFormat="1" ht="58.5" customHeight="1">
      <c r="A56" s="86">
        <v>12</v>
      </c>
      <c r="B56" s="73">
        <v>43581</v>
      </c>
      <c r="C56" s="74">
        <v>22</v>
      </c>
      <c r="D56" s="75" t="s">
        <v>38</v>
      </c>
      <c r="E56" s="75" t="s">
        <v>37</v>
      </c>
      <c r="F56" s="74" t="s">
        <v>23</v>
      </c>
      <c r="G56" s="110" t="s">
        <v>98</v>
      </c>
      <c r="H56" s="111">
        <v>18000</v>
      </c>
      <c r="I56" s="152" t="s">
        <v>99</v>
      </c>
      <c r="J56" s="38" t="s">
        <v>24</v>
      </c>
      <c r="K56" s="46" t="s">
        <v>113</v>
      </c>
      <c r="L56" s="40">
        <f>18000+6000+5000+6000+7000</f>
        <v>42000</v>
      </c>
      <c r="M56" s="112">
        <f>L56-L57</f>
        <v>18000</v>
      </c>
      <c r="N56" s="7"/>
    </row>
    <row r="57" spans="1:14" s="8" customFormat="1" ht="30" customHeight="1">
      <c r="A57" s="86"/>
      <c r="B57" s="73"/>
      <c r="C57" s="74"/>
      <c r="D57" s="75"/>
      <c r="E57" s="75"/>
      <c r="F57" s="74"/>
      <c r="G57" s="110"/>
      <c r="H57" s="111"/>
      <c r="I57" s="152"/>
      <c r="J57" s="38" t="s">
        <v>25</v>
      </c>
      <c r="K57" s="46" t="s">
        <v>112</v>
      </c>
      <c r="L57" s="45">
        <f>18000+6000</f>
        <v>24000</v>
      </c>
      <c r="M57" s="112"/>
      <c r="N57" s="7"/>
    </row>
    <row r="58" spans="1:14" s="8" customFormat="1" ht="30" customHeight="1">
      <c r="A58" s="92">
        <v>13</v>
      </c>
      <c r="B58" s="95">
        <v>43581</v>
      </c>
      <c r="C58" s="98">
        <v>23</v>
      </c>
      <c r="D58" s="101" t="s">
        <v>38</v>
      </c>
      <c r="E58" s="101" t="s">
        <v>37</v>
      </c>
      <c r="F58" s="98" t="s">
        <v>23</v>
      </c>
      <c r="G58" s="104" t="s">
        <v>100</v>
      </c>
      <c r="H58" s="107">
        <v>18500</v>
      </c>
      <c r="I58" s="153" t="s">
        <v>99</v>
      </c>
      <c r="J58" s="38" t="s">
        <v>24</v>
      </c>
      <c r="K58" s="43">
        <v>43644</v>
      </c>
      <c r="L58" s="40">
        <v>4000</v>
      </c>
      <c r="M58" s="77">
        <f>L58+L59-L60</f>
        <v>16000</v>
      </c>
      <c r="N58" s="7"/>
    </row>
    <row r="59" spans="1:14" s="8" customFormat="1" ht="30" customHeight="1">
      <c r="A59" s="93"/>
      <c r="B59" s="96"/>
      <c r="C59" s="99"/>
      <c r="D59" s="102"/>
      <c r="E59" s="102"/>
      <c r="F59" s="99"/>
      <c r="G59" s="105"/>
      <c r="H59" s="108"/>
      <c r="I59" s="154"/>
      <c r="J59" s="38" t="s">
        <v>24</v>
      </c>
      <c r="K59" s="46" t="s">
        <v>116</v>
      </c>
      <c r="L59" s="45">
        <v>21500</v>
      </c>
      <c r="M59" s="71"/>
      <c r="N59" s="7"/>
    </row>
    <row r="60" spans="1:14" s="8" customFormat="1" ht="30" customHeight="1">
      <c r="A60" s="94"/>
      <c r="B60" s="97"/>
      <c r="C60" s="100"/>
      <c r="D60" s="103"/>
      <c r="E60" s="103"/>
      <c r="F60" s="100"/>
      <c r="G60" s="106"/>
      <c r="H60" s="109"/>
      <c r="I60" s="155"/>
      <c r="J60" s="38" t="s">
        <v>25</v>
      </c>
      <c r="K60" s="46">
        <v>43657</v>
      </c>
      <c r="L60" s="45">
        <v>9500</v>
      </c>
      <c r="M60" s="72"/>
      <c r="N60" s="7"/>
    </row>
    <row r="61" spans="1:14" s="8" customFormat="1" ht="44.25" customHeight="1">
      <c r="A61" s="92">
        <v>14</v>
      </c>
      <c r="B61" s="95">
        <v>43581</v>
      </c>
      <c r="C61" s="98">
        <v>24</v>
      </c>
      <c r="D61" s="101" t="s">
        <v>38</v>
      </c>
      <c r="E61" s="101" t="s">
        <v>37</v>
      </c>
      <c r="F61" s="98" t="s">
        <v>23</v>
      </c>
      <c r="G61" s="104" t="s">
        <v>101</v>
      </c>
      <c r="H61" s="107">
        <v>19000</v>
      </c>
      <c r="I61" s="153" t="s">
        <v>99</v>
      </c>
      <c r="J61" s="38" t="s">
        <v>24</v>
      </c>
      <c r="K61" s="46" t="s">
        <v>107</v>
      </c>
      <c r="L61" s="40">
        <f>10000+5000+6000</f>
        <v>21000</v>
      </c>
      <c r="M61" s="77">
        <f>L61+L63+L65-L62-L64-L66</f>
        <v>19000</v>
      </c>
      <c r="N61" s="7"/>
    </row>
    <row r="62" spans="1:14" s="8" customFormat="1" ht="30" customHeight="1">
      <c r="A62" s="93"/>
      <c r="B62" s="96"/>
      <c r="C62" s="99"/>
      <c r="D62" s="102"/>
      <c r="E62" s="102"/>
      <c r="F62" s="99"/>
      <c r="G62" s="105"/>
      <c r="H62" s="108"/>
      <c r="I62" s="154"/>
      <c r="J62" s="38" t="s">
        <v>25</v>
      </c>
      <c r="K62" s="43">
        <v>43601</v>
      </c>
      <c r="L62" s="45">
        <v>10000</v>
      </c>
      <c r="M62" s="71"/>
      <c r="N62" s="7"/>
    </row>
    <row r="63" spans="1:14" s="8" customFormat="1" ht="30" customHeight="1">
      <c r="A63" s="93"/>
      <c r="B63" s="96"/>
      <c r="C63" s="99"/>
      <c r="D63" s="102"/>
      <c r="E63" s="102"/>
      <c r="F63" s="99"/>
      <c r="G63" s="105"/>
      <c r="H63" s="108"/>
      <c r="I63" s="154"/>
      <c r="J63" s="38" t="s">
        <v>24</v>
      </c>
      <c r="K63" s="46">
        <v>43619</v>
      </c>
      <c r="L63" s="45">
        <v>8000</v>
      </c>
      <c r="M63" s="71"/>
      <c r="N63" s="7"/>
    </row>
    <row r="64" spans="1:14" s="8" customFormat="1" ht="30" customHeight="1">
      <c r="A64" s="93"/>
      <c r="B64" s="96"/>
      <c r="C64" s="99"/>
      <c r="D64" s="102"/>
      <c r="E64" s="102"/>
      <c r="F64" s="99"/>
      <c r="G64" s="105"/>
      <c r="H64" s="108"/>
      <c r="I64" s="154"/>
      <c r="J64" s="38" t="s">
        <v>25</v>
      </c>
      <c r="K64" s="43">
        <v>43629</v>
      </c>
      <c r="L64" s="45">
        <v>19000</v>
      </c>
      <c r="M64" s="71"/>
      <c r="N64" s="7"/>
    </row>
    <row r="65" spans="1:14" s="8" customFormat="1" ht="65.25" customHeight="1">
      <c r="A65" s="93"/>
      <c r="B65" s="96"/>
      <c r="C65" s="99"/>
      <c r="D65" s="102"/>
      <c r="E65" s="102"/>
      <c r="F65" s="99"/>
      <c r="G65" s="105"/>
      <c r="H65" s="108"/>
      <c r="I65" s="154"/>
      <c r="J65" s="38" t="s">
        <v>24</v>
      </c>
      <c r="K65" s="46" t="s">
        <v>115</v>
      </c>
      <c r="L65" s="45">
        <f>10500+12000+5000+2000</f>
        <v>29500</v>
      </c>
      <c r="M65" s="71"/>
      <c r="N65" s="7"/>
    </row>
    <row r="66" spans="1:14" s="8" customFormat="1" ht="30" customHeight="1">
      <c r="A66" s="94"/>
      <c r="B66" s="97"/>
      <c r="C66" s="100"/>
      <c r="D66" s="103"/>
      <c r="E66" s="103"/>
      <c r="F66" s="100"/>
      <c r="G66" s="106"/>
      <c r="H66" s="109"/>
      <c r="I66" s="155"/>
      <c r="J66" s="38" t="s">
        <v>25</v>
      </c>
      <c r="K66" s="43">
        <v>43657</v>
      </c>
      <c r="L66" s="45">
        <v>10500</v>
      </c>
      <c r="M66" s="72"/>
      <c r="N66" s="7"/>
    </row>
    <row r="67" spans="1:14" s="8" customFormat="1" ht="30" customHeight="1">
      <c r="A67" s="92">
        <v>15</v>
      </c>
      <c r="B67" s="95">
        <v>43581</v>
      </c>
      <c r="C67" s="98">
        <v>25</v>
      </c>
      <c r="D67" s="101" t="s">
        <v>38</v>
      </c>
      <c r="E67" s="101" t="s">
        <v>37</v>
      </c>
      <c r="F67" s="98" t="s">
        <v>23</v>
      </c>
      <c r="G67" s="104" t="s">
        <v>102</v>
      </c>
      <c r="H67" s="107">
        <v>19500</v>
      </c>
      <c r="I67" s="153" t="s">
        <v>99</v>
      </c>
      <c r="J67" s="38" t="s">
        <v>24</v>
      </c>
      <c r="K67" s="43">
        <v>43584</v>
      </c>
      <c r="L67" s="40">
        <v>10000</v>
      </c>
      <c r="M67" s="77">
        <f>L67+L69+L71-L70-L72</f>
        <v>0</v>
      </c>
      <c r="N67" s="7"/>
    </row>
    <row r="68" spans="1:14" s="8" customFormat="1" ht="30" customHeight="1" hidden="1">
      <c r="A68" s="93"/>
      <c r="B68" s="96"/>
      <c r="C68" s="99"/>
      <c r="D68" s="102"/>
      <c r="E68" s="102"/>
      <c r="F68" s="99"/>
      <c r="G68" s="105"/>
      <c r="H68" s="108"/>
      <c r="I68" s="154"/>
      <c r="J68" s="38" t="s">
        <v>25</v>
      </c>
      <c r="K68" s="43"/>
      <c r="L68" s="45"/>
      <c r="M68" s="71"/>
      <c r="N68" s="7"/>
    </row>
    <row r="69" spans="1:14" s="8" customFormat="1" ht="30" customHeight="1">
      <c r="A69" s="93"/>
      <c r="B69" s="96"/>
      <c r="C69" s="99"/>
      <c r="D69" s="102"/>
      <c r="E69" s="102"/>
      <c r="F69" s="99"/>
      <c r="G69" s="105"/>
      <c r="H69" s="108"/>
      <c r="I69" s="154"/>
      <c r="J69" s="38" t="s">
        <v>24</v>
      </c>
      <c r="K69" s="43">
        <v>43593</v>
      </c>
      <c r="L69" s="45">
        <v>5000</v>
      </c>
      <c r="M69" s="71"/>
      <c r="N69" s="7"/>
    </row>
    <row r="70" spans="1:14" s="8" customFormat="1" ht="30" customHeight="1">
      <c r="A70" s="93"/>
      <c r="B70" s="96"/>
      <c r="C70" s="99"/>
      <c r="D70" s="102"/>
      <c r="E70" s="102"/>
      <c r="F70" s="99"/>
      <c r="G70" s="105"/>
      <c r="H70" s="108"/>
      <c r="I70" s="154"/>
      <c r="J70" s="38" t="s">
        <v>25</v>
      </c>
      <c r="K70" s="43">
        <v>43601</v>
      </c>
      <c r="L70" s="45">
        <v>15000</v>
      </c>
      <c r="M70" s="71"/>
      <c r="N70" s="7"/>
    </row>
    <row r="71" spans="1:14" s="8" customFormat="1" ht="30" customHeight="1">
      <c r="A71" s="93"/>
      <c r="B71" s="96"/>
      <c r="C71" s="99"/>
      <c r="D71" s="102"/>
      <c r="E71" s="102"/>
      <c r="F71" s="99"/>
      <c r="G71" s="105"/>
      <c r="H71" s="108"/>
      <c r="I71" s="154"/>
      <c r="J71" s="38" t="s">
        <v>24</v>
      </c>
      <c r="K71" s="46" t="s">
        <v>109</v>
      </c>
      <c r="L71" s="45">
        <f>5000+5000</f>
        <v>10000</v>
      </c>
      <c r="M71" s="71"/>
      <c r="N71" s="7"/>
    </row>
    <row r="72" spans="1:14" s="8" customFormat="1" ht="30" customHeight="1">
      <c r="A72" s="94"/>
      <c r="B72" s="97"/>
      <c r="C72" s="100"/>
      <c r="D72" s="103"/>
      <c r="E72" s="103"/>
      <c r="F72" s="100"/>
      <c r="G72" s="106"/>
      <c r="H72" s="109"/>
      <c r="I72" s="155"/>
      <c r="J72" s="38" t="s">
        <v>25</v>
      </c>
      <c r="K72" s="46" t="s">
        <v>110</v>
      </c>
      <c r="L72" s="45">
        <f>3000+7000</f>
        <v>10000</v>
      </c>
      <c r="M72" s="72"/>
      <c r="N72" s="7"/>
    </row>
    <row r="73" spans="1:14" s="8" customFormat="1" ht="30" customHeight="1">
      <c r="A73" s="86">
        <v>16</v>
      </c>
      <c r="B73" s="73">
        <v>43581</v>
      </c>
      <c r="C73" s="74">
        <v>26</v>
      </c>
      <c r="D73" s="75" t="s">
        <v>38</v>
      </c>
      <c r="E73" s="75" t="s">
        <v>37</v>
      </c>
      <c r="F73" s="74" t="s">
        <v>23</v>
      </c>
      <c r="G73" s="110" t="s">
        <v>103</v>
      </c>
      <c r="H73" s="111">
        <v>20000</v>
      </c>
      <c r="I73" s="152" t="s">
        <v>99</v>
      </c>
      <c r="J73" s="38" t="s">
        <v>24</v>
      </c>
      <c r="K73" s="43">
        <v>43581</v>
      </c>
      <c r="L73" s="40">
        <v>20000</v>
      </c>
      <c r="M73" s="77">
        <f>L73-L74+L75-L76-L77</f>
        <v>0</v>
      </c>
      <c r="N73" s="7"/>
    </row>
    <row r="74" spans="1:14" s="8" customFormat="1" ht="30" customHeight="1">
      <c r="A74" s="86"/>
      <c r="B74" s="73"/>
      <c r="C74" s="74"/>
      <c r="D74" s="75"/>
      <c r="E74" s="75"/>
      <c r="F74" s="74"/>
      <c r="G74" s="110"/>
      <c r="H74" s="111"/>
      <c r="I74" s="152"/>
      <c r="J74" s="38" t="s">
        <v>25</v>
      </c>
      <c r="K74" s="46" t="s">
        <v>105</v>
      </c>
      <c r="L74" s="45">
        <f>10000+10000</f>
        <v>20000</v>
      </c>
      <c r="M74" s="71"/>
      <c r="N74" s="7"/>
    </row>
    <row r="75" spans="1:14" s="8" customFormat="1" ht="30" customHeight="1">
      <c r="A75" s="86"/>
      <c r="B75" s="73"/>
      <c r="C75" s="74"/>
      <c r="D75" s="75"/>
      <c r="E75" s="75"/>
      <c r="F75" s="74"/>
      <c r="G75" s="110"/>
      <c r="H75" s="111"/>
      <c r="I75" s="152"/>
      <c r="J75" s="38" t="s">
        <v>24</v>
      </c>
      <c r="K75" s="46" t="s">
        <v>111</v>
      </c>
      <c r="L75" s="45">
        <f>20000+20000</f>
        <v>40000</v>
      </c>
      <c r="M75" s="71"/>
      <c r="N75" s="7"/>
    </row>
    <row r="76" spans="1:14" s="8" customFormat="1" ht="30" customHeight="1">
      <c r="A76" s="86"/>
      <c r="B76" s="73"/>
      <c r="C76" s="74"/>
      <c r="D76" s="75"/>
      <c r="E76" s="75"/>
      <c r="F76" s="74"/>
      <c r="G76" s="110"/>
      <c r="H76" s="111"/>
      <c r="I76" s="152"/>
      <c r="J76" s="38" t="s">
        <v>25</v>
      </c>
      <c r="K76" s="46">
        <v>43634</v>
      </c>
      <c r="L76" s="45">
        <v>20000</v>
      </c>
      <c r="M76" s="71"/>
      <c r="N76" s="7"/>
    </row>
    <row r="77" spans="1:14" s="8" customFormat="1" ht="30" customHeight="1">
      <c r="A77" s="86"/>
      <c r="B77" s="73"/>
      <c r="C77" s="74"/>
      <c r="D77" s="75"/>
      <c r="E77" s="75"/>
      <c r="F77" s="74"/>
      <c r="G77" s="110"/>
      <c r="H77" s="111"/>
      <c r="I77" s="152"/>
      <c r="J77" s="38" t="s">
        <v>25</v>
      </c>
      <c r="K77" s="43">
        <v>43657</v>
      </c>
      <c r="L77" s="45">
        <v>20000</v>
      </c>
      <c r="M77" s="71"/>
      <c r="N77" s="7"/>
    </row>
    <row r="78" spans="1:14" ht="14.25" customHeight="1">
      <c r="A78" s="13"/>
      <c r="B78" s="151" t="s">
        <v>26</v>
      </c>
      <c r="C78" s="151"/>
      <c r="D78" s="151"/>
      <c r="E78" s="151"/>
      <c r="F78" s="14">
        <f>M15+M21+M21+M29+M33+M42+M44+M46+M48+M50+M52+M54+M56+M58+M61+M67+M73</f>
        <v>53000</v>
      </c>
      <c r="G78" s="15"/>
      <c r="H78" s="15"/>
      <c r="I78" s="15"/>
      <c r="J78" s="15"/>
      <c r="K78" s="15"/>
      <c r="L78" s="15"/>
      <c r="M78" s="16"/>
      <c r="N78" s="7"/>
    </row>
    <row r="79" spans="1:6" ht="9" customHeight="1">
      <c r="A79" s="18"/>
      <c r="B79" s="20"/>
      <c r="C79" s="20"/>
      <c r="D79" s="20"/>
      <c r="E79" s="20"/>
      <c r="F79" s="12"/>
    </row>
    <row r="80" spans="1:14" ht="12.75">
      <c r="A80" s="17" t="s">
        <v>22</v>
      </c>
      <c r="B80" s="128" t="s">
        <v>31</v>
      </c>
      <c r="C80" s="128"/>
      <c r="D80" s="128"/>
      <c r="E80" s="128"/>
      <c r="F80" s="21"/>
      <c r="G80" s="15"/>
      <c r="H80" s="21">
        <v>0</v>
      </c>
      <c r="I80" s="15"/>
      <c r="J80" s="15"/>
      <c r="K80" s="15"/>
      <c r="L80" s="15"/>
      <c r="M80" s="16"/>
      <c r="N80" s="7"/>
    </row>
    <row r="81" spans="1:6" ht="4.5" customHeight="1">
      <c r="A81" s="18"/>
      <c r="B81" s="20"/>
      <c r="C81" s="20"/>
      <c r="D81" s="20"/>
      <c r="E81" s="20"/>
      <c r="F81" s="12"/>
    </row>
    <row r="82" spans="1:14" ht="12.75">
      <c r="A82" s="17" t="s">
        <v>27</v>
      </c>
      <c r="B82" s="131" t="s">
        <v>32</v>
      </c>
      <c r="C82" s="131"/>
      <c r="D82" s="131"/>
      <c r="E82" s="131"/>
      <c r="F82" s="131"/>
      <c r="G82" s="131"/>
      <c r="H82" s="21">
        <v>0</v>
      </c>
      <c r="I82" s="15"/>
      <c r="J82" s="15"/>
      <c r="K82" s="15"/>
      <c r="L82" s="15"/>
      <c r="M82" s="16"/>
      <c r="N82" s="7"/>
    </row>
    <row r="83" spans="1:6" ht="4.5" customHeight="1">
      <c r="A83" s="18"/>
      <c r="B83" s="20"/>
      <c r="C83" s="20"/>
      <c r="D83" s="20"/>
      <c r="E83" s="20"/>
      <c r="F83" s="12"/>
    </row>
    <row r="84" spans="1:14" ht="12.75">
      <c r="A84" s="17" t="s">
        <v>28</v>
      </c>
      <c r="B84" s="128" t="s">
        <v>33</v>
      </c>
      <c r="C84" s="128"/>
      <c r="D84" s="128"/>
      <c r="E84" s="128"/>
      <c r="F84" s="21"/>
      <c r="G84" s="15"/>
      <c r="H84" s="21">
        <v>0</v>
      </c>
      <c r="I84" s="15"/>
      <c r="J84" s="15"/>
      <c r="K84" s="15"/>
      <c r="L84" s="15"/>
      <c r="M84" s="16"/>
      <c r="N84" s="7"/>
    </row>
    <row r="85" spans="1:6" ht="4.5" customHeight="1">
      <c r="A85" s="18"/>
      <c r="B85" s="20"/>
      <c r="C85" s="20"/>
      <c r="D85" s="20"/>
      <c r="E85" s="20"/>
      <c r="F85" s="12"/>
    </row>
    <row r="86" spans="1:14" ht="12.75">
      <c r="A86" s="17" t="s">
        <v>29</v>
      </c>
      <c r="B86" s="128" t="s">
        <v>34</v>
      </c>
      <c r="C86" s="128"/>
      <c r="D86" s="128"/>
      <c r="E86" s="128"/>
      <c r="F86" s="21"/>
      <c r="G86" s="15"/>
      <c r="H86" s="21">
        <v>0</v>
      </c>
      <c r="I86" s="15"/>
      <c r="J86" s="15"/>
      <c r="K86" s="15"/>
      <c r="L86" s="15"/>
      <c r="M86" s="16"/>
      <c r="N86" s="7"/>
    </row>
    <row r="87" spans="1:6" ht="4.5" customHeight="1">
      <c r="A87" s="18"/>
      <c r="B87" s="20"/>
      <c r="C87" s="20"/>
      <c r="D87" s="20"/>
      <c r="E87" s="20"/>
      <c r="F87" s="12"/>
    </row>
    <row r="88" spans="1:14" ht="12.75">
      <c r="A88" s="17" t="s">
        <v>30</v>
      </c>
      <c r="B88" s="19" t="s">
        <v>35</v>
      </c>
      <c r="C88" s="19"/>
      <c r="D88" s="19"/>
      <c r="E88" s="19"/>
      <c r="F88" s="21"/>
      <c r="G88" s="15"/>
      <c r="H88" s="21">
        <v>0</v>
      </c>
      <c r="I88" s="15"/>
      <c r="J88" s="15"/>
      <c r="K88" s="15"/>
      <c r="L88" s="15"/>
      <c r="M88" s="16"/>
      <c r="N88" s="7"/>
    </row>
    <row r="89" spans="1:14" ht="12.75">
      <c r="A89" s="22"/>
      <c r="B89" s="23"/>
      <c r="C89" s="23"/>
      <c r="D89" s="23"/>
      <c r="E89" s="23"/>
      <c r="F89" s="24"/>
      <c r="G89" s="25"/>
      <c r="H89" s="24"/>
      <c r="I89" s="25"/>
      <c r="J89" s="25"/>
      <c r="K89" s="25"/>
      <c r="L89" s="25"/>
      <c r="M89" s="25"/>
      <c r="N89" s="7"/>
    </row>
    <row r="90" spans="2:12" ht="12.75">
      <c r="B90" s="129" t="s">
        <v>53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</row>
    <row r="92" spans="2:12" ht="12.75">
      <c r="B92" s="129" t="s">
        <v>36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</sheetData>
  <mergeCells count="181">
    <mergeCell ref="I73:I77"/>
    <mergeCell ref="M73:M77"/>
    <mergeCell ref="E67:E72"/>
    <mergeCell ref="F67:F72"/>
    <mergeCell ref="G67:G72"/>
    <mergeCell ref="H67:H72"/>
    <mergeCell ref="E73:E77"/>
    <mergeCell ref="F73:F77"/>
    <mergeCell ref="G73:G77"/>
    <mergeCell ref="H73:H77"/>
    <mergeCell ref="A67:A72"/>
    <mergeCell ref="B67:B72"/>
    <mergeCell ref="C67:C72"/>
    <mergeCell ref="D67:D72"/>
    <mergeCell ref="D61:D66"/>
    <mergeCell ref="C61:C66"/>
    <mergeCell ref="B61:B66"/>
    <mergeCell ref="A61:A66"/>
    <mergeCell ref="A73:A77"/>
    <mergeCell ref="B73:B77"/>
    <mergeCell ref="C73:C77"/>
    <mergeCell ref="D73:D77"/>
    <mergeCell ref="I56:I57"/>
    <mergeCell ref="M56:M57"/>
    <mergeCell ref="M67:M72"/>
    <mergeCell ref="I67:I72"/>
    <mergeCell ref="M58:M60"/>
    <mergeCell ref="I61:I66"/>
    <mergeCell ref="M61:M66"/>
    <mergeCell ref="I58:I60"/>
    <mergeCell ref="E56:E57"/>
    <mergeCell ref="F56:F57"/>
    <mergeCell ref="G56:G57"/>
    <mergeCell ref="H56:H57"/>
    <mergeCell ref="A56:A57"/>
    <mergeCell ref="B56:B57"/>
    <mergeCell ref="C56:C57"/>
    <mergeCell ref="D56:D57"/>
    <mergeCell ref="E21:E28"/>
    <mergeCell ref="F21:F28"/>
    <mergeCell ref="G21:G28"/>
    <mergeCell ref="H21:H28"/>
    <mergeCell ref="G46:G47"/>
    <mergeCell ref="H46:H47"/>
    <mergeCell ref="B44:B45"/>
    <mergeCell ref="C46:C47"/>
    <mergeCell ref="D46:D47"/>
    <mergeCell ref="E46:E47"/>
    <mergeCell ref="F46:F47"/>
    <mergeCell ref="D44:D45"/>
    <mergeCell ref="E44:E45"/>
    <mergeCell ref="G44:G45"/>
    <mergeCell ref="A48:A49"/>
    <mergeCell ref="B48:B49"/>
    <mergeCell ref="C48:C49"/>
    <mergeCell ref="A42:A43"/>
    <mergeCell ref="B42:B43"/>
    <mergeCell ref="C42:C43"/>
    <mergeCell ref="A44:A45"/>
    <mergeCell ref="C44:C45"/>
    <mergeCell ref="A46:A47"/>
    <mergeCell ref="B46:B47"/>
    <mergeCell ref="D48:D49"/>
    <mergeCell ref="B84:E84"/>
    <mergeCell ref="B86:E86"/>
    <mergeCell ref="B90:L90"/>
    <mergeCell ref="I48:I49"/>
    <mergeCell ref="E50:E51"/>
    <mergeCell ref="F50:F51"/>
    <mergeCell ref="G50:G51"/>
    <mergeCell ref="H50:H51"/>
    <mergeCell ref="I50:I51"/>
    <mergeCell ref="E48:E49"/>
    <mergeCell ref="F48:F49"/>
    <mergeCell ref="G48:G49"/>
    <mergeCell ref="H48:H49"/>
    <mergeCell ref="B92:L92"/>
    <mergeCell ref="B78:E78"/>
    <mergeCell ref="B80:E80"/>
    <mergeCell ref="B82:G82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A5:M5"/>
    <mergeCell ref="A6:M6"/>
    <mergeCell ref="A8:M8"/>
    <mergeCell ref="A9:M9"/>
    <mergeCell ref="M48:M49"/>
    <mergeCell ref="H42:H43"/>
    <mergeCell ref="I42:I43"/>
    <mergeCell ref="M42:M43"/>
    <mergeCell ref="I46:I47"/>
    <mergeCell ref="M46:M47"/>
    <mergeCell ref="I44:I45"/>
    <mergeCell ref="M44:M45"/>
    <mergeCell ref="H44:H45"/>
    <mergeCell ref="M33:M41"/>
    <mergeCell ref="M21:M28"/>
    <mergeCell ref="I29:I32"/>
    <mergeCell ref="M29:M32"/>
    <mergeCell ref="H33:H41"/>
    <mergeCell ref="G29:G32"/>
    <mergeCell ref="H29:H32"/>
    <mergeCell ref="I21:I28"/>
    <mergeCell ref="I33:I41"/>
    <mergeCell ref="E33:E41"/>
    <mergeCell ref="F33:F41"/>
    <mergeCell ref="F42:F43"/>
    <mergeCell ref="G42:G43"/>
    <mergeCell ref="G33:G41"/>
    <mergeCell ref="A15:A20"/>
    <mergeCell ref="B15:B20"/>
    <mergeCell ref="C15:C20"/>
    <mergeCell ref="A21:A28"/>
    <mergeCell ref="B21:B28"/>
    <mergeCell ref="C21:C28"/>
    <mergeCell ref="D15:D20"/>
    <mergeCell ref="H15:H20"/>
    <mergeCell ref="I15:I20"/>
    <mergeCell ref="M15:M20"/>
    <mergeCell ref="E15:E20"/>
    <mergeCell ref="F15:F20"/>
    <mergeCell ref="G15:G20"/>
    <mergeCell ref="D21:D28"/>
    <mergeCell ref="A33:A41"/>
    <mergeCell ref="B33:B41"/>
    <mergeCell ref="C33:C41"/>
    <mergeCell ref="D33:D41"/>
    <mergeCell ref="A29:A32"/>
    <mergeCell ref="B29:B32"/>
    <mergeCell ref="C29:C32"/>
    <mergeCell ref="D29:D32"/>
    <mergeCell ref="E29:E32"/>
    <mergeCell ref="F29:F32"/>
    <mergeCell ref="I52:I53"/>
    <mergeCell ref="A50:A51"/>
    <mergeCell ref="B50:B51"/>
    <mergeCell ref="C50:C51"/>
    <mergeCell ref="D50:D51"/>
    <mergeCell ref="F44:F45"/>
    <mergeCell ref="D42:D43"/>
    <mergeCell ref="E42:E43"/>
    <mergeCell ref="I54:I55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M54:M55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G61:G66"/>
    <mergeCell ref="F61:F66"/>
    <mergeCell ref="E61:E66"/>
    <mergeCell ref="H61:H66"/>
    <mergeCell ref="A58:A60"/>
    <mergeCell ref="B58:B60"/>
    <mergeCell ref="C58:C60"/>
    <mergeCell ref="D58:D60"/>
    <mergeCell ref="E58:E60"/>
    <mergeCell ref="F58:F60"/>
    <mergeCell ref="G58:G60"/>
    <mergeCell ref="H58:H60"/>
  </mergeCells>
  <printOptions/>
  <pageMargins left="0.6" right="0.4" top="0.6" bottom="0.23" header="0.5" footer="0.2"/>
  <pageSetup fitToHeight="3" horizontalDpi="600" verticalDpi="600" orientation="landscape" paperSize="9" scale="45" r:id="rId1"/>
  <rowBreaks count="2" manualBreakCount="2">
    <brk id="41" max="12" man="1"/>
    <brk id="7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="90" zoomScaleSheetLayoutView="90" workbookViewId="0" topLeftCell="A1">
      <selection activeCell="L57" sqref="L57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28.2812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6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108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30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30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30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30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30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30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30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30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30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30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30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30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30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30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30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30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30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30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30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30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30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30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30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30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30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30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30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30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30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30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  <c r="N50" s="7"/>
    </row>
    <row r="51" spans="1:14" s="8" customFormat="1" ht="30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  <c r="N51" s="7"/>
    </row>
    <row r="52" spans="1:14" s="8" customFormat="1" ht="30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  <c r="N52" s="7"/>
    </row>
    <row r="53" spans="1:14" s="8" customFormat="1" ht="30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  <c r="N53" s="7"/>
    </row>
    <row r="54" spans="1:14" s="8" customFormat="1" ht="30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  <c r="N54" s="7"/>
    </row>
    <row r="55" spans="1:14" s="8" customFormat="1" ht="30" customHeight="1">
      <c r="A55" s="86"/>
      <c r="B55" s="73"/>
      <c r="C55" s="74"/>
      <c r="D55" s="75"/>
      <c r="E55" s="75"/>
      <c r="F55" s="74"/>
      <c r="G55" s="110"/>
      <c r="H55" s="111"/>
      <c r="I55" s="75"/>
      <c r="J55" s="38" t="s">
        <v>25</v>
      </c>
      <c r="K55" s="52">
        <v>43600</v>
      </c>
      <c r="L55" s="45">
        <v>12000</v>
      </c>
      <c r="M55" s="112"/>
      <c r="N55" s="7"/>
    </row>
    <row r="56" spans="1:14" s="8" customFormat="1" ht="58.5" customHeight="1">
      <c r="A56" s="86">
        <v>12</v>
      </c>
      <c r="B56" s="73">
        <v>43581</v>
      </c>
      <c r="C56" s="74">
        <v>22</v>
      </c>
      <c r="D56" s="75" t="s">
        <v>38</v>
      </c>
      <c r="E56" s="75" t="s">
        <v>37</v>
      </c>
      <c r="F56" s="74" t="s">
        <v>23</v>
      </c>
      <c r="G56" s="110" t="s">
        <v>98</v>
      </c>
      <c r="H56" s="111">
        <v>18000</v>
      </c>
      <c r="I56" s="152" t="s">
        <v>99</v>
      </c>
      <c r="J56" s="38" t="s">
        <v>24</v>
      </c>
      <c r="K56" s="46" t="s">
        <v>113</v>
      </c>
      <c r="L56" s="40">
        <f>18000+6000+5000+6000+7000</f>
        <v>42000</v>
      </c>
      <c r="M56" s="112">
        <f>L56-L57</f>
        <v>18000</v>
      </c>
      <c r="N56" s="7"/>
    </row>
    <row r="57" spans="1:14" s="8" customFormat="1" ht="30" customHeight="1">
      <c r="A57" s="86"/>
      <c r="B57" s="73"/>
      <c r="C57" s="74"/>
      <c r="D57" s="75"/>
      <c r="E57" s="75"/>
      <c r="F57" s="74"/>
      <c r="G57" s="110"/>
      <c r="H57" s="111"/>
      <c r="I57" s="152"/>
      <c r="J57" s="38" t="s">
        <v>25</v>
      </c>
      <c r="K57" s="46" t="s">
        <v>112</v>
      </c>
      <c r="L57" s="45">
        <f>18000+6000</f>
        <v>24000</v>
      </c>
      <c r="M57" s="112"/>
      <c r="N57" s="7"/>
    </row>
    <row r="58" spans="1:14" s="8" customFormat="1" ht="30" customHeight="1">
      <c r="A58" s="86">
        <v>13</v>
      </c>
      <c r="B58" s="73">
        <v>43581</v>
      </c>
      <c r="C58" s="74">
        <v>23</v>
      </c>
      <c r="D58" s="75" t="s">
        <v>38</v>
      </c>
      <c r="E58" s="75" t="s">
        <v>37</v>
      </c>
      <c r="F58" s="74" t="s">
        <v>23</v>
      </c>
      <c r="G58" s="110" t="s">
        <v>100</v>
      </c>
      <c r="H58" s="111">
        <v>18500</v>
      </c>
      <c r="I58" s="152" t="s">
        <v>99</v>
      </c>
      <c r="J58" s="38" t="s">
        <v>24</v>
      </c>
      <c r="K58" s="43">
        <v>43644</v>
      </c>
      <c r="L58" s="40">
        <v>4000</v>
      </c>
      <c r="M58" s="112">
        <f>L58-L59</f>
        <v>4000</v>
      </c>
      <c r="N58" s="7"/>
    </row>
    <row r="59" spans="1:14" s="8" customFormat="1" ht="30" customHeight="1">
      <c r="A59" s="86"/>
      <c r="B59" s="73"/>
      <c r="C59" s="74"/>
      <c r="D59" s="75"/>
      <c r="E59" s="75"/>
      <c r="F59" s="74"/>
      <c r="G59" s="110"/>
      <c r="H59" s="111"/>
      <c r="I59" s="152"/>
      <c r="J59" s="38" t="s">
        <v>25</v>
      </c>
      <c r="K59" s="43"/>
      <c r="L59" s="45"/>
      <c r="M59" s="112"/>
      <c r="N59" s="7"/>
    </row>
    <row r="60" spans="1:14" s="8" customFormat="1" ht="44.25" customHeight="1">
      <c r="A60" s="92">
        <v>14</v>
      </c>
      <c r="B60" s="95">
        <v>43581</v>
      </c>
      <c r="C60" s="98">
        <v>24</v>
      </c>
      <c r="D60" s="101" t="s">
        <v>38</v>
      </c>
      <c r="E60" s="101" t="s">
        <v>37</v>
      </c>
      <c r="F60" s="98" t="s">
        <v>23</v>
      </c>
      <c r="G60" s="104" t="s">
        <v>101</v>
      </c>
      <c r="H60" s="107">
        <v>19000</v>
      </c>
      <c r="I60" s="153" t="s">
        <v>99</v>
      </c>
      <c r="J60" s="38" t="s">
        <v>24</v>
      </c>
      <c r="K60" s="46" t="s">
        <v>107</v>
      </c>
      <c r="L60" s="40">
        <f>10000+5000+6000</f>
        <v>21000</v>
      </c>
      <c r="M60" s="77">
        <f>L60-L61+L62-L63</f>
        <v>0</v>
      </c>
      <c r="N60" s="7"/>
    </row>
    <row r="61" spans="1:14" s="8" customFormat="1" ht="30" customHeight="1">
      <c r="A61" s="93"/>
      <c r="B61" s="96"/>
      <c r="C61" s="99"/>
      <c r="D61" s="102"/>
      <c r="E61" s="102"/>
      <c r="F61" s="99"/>
      <c r="G61" s="105"/>
      <c r="H61" s="108"/>
      <c r="I61" s="154"/>
      <c r="J61" s="38" t="s">
        <v>25</v>
      </c>
      <c r="K61" s="43">
        <v>43601</v>
      </c>
      <c r="L61" s="45">
        <v>10000</v>
      </c>
      <c r="M61" s="71"/>
      <c r="N61" s="7"/>
    </row>
    <row r="62" spans="1:14" s="8" customFormat="1" ht="30" customHeight="1">
      <c r="A62" s="93"/>
      <c r="B62" s="96"/>
      <c r="C62" s="99"/>
      <c r="D62" s="102"/>
      <c r="E62" s="102"/>
      <c r="F62" s="99"/>
      <c r="G62" s="105"/>
      <c r="H62" s="108"/>
      <c r="I62" s="154"/>
      <c r="J62" s="38" t="s">
        <v>24</v>
      </c>
      <c r="K62" s="46">
        <v>43619</v>
      </c>
      <c r="L62" s="45">
        <v>8000</v>
      </c>
      <c r="M62" s="71"/>
      <c r="N62" s="7"/>
    </row>
    <row r="63" spans="1:14" s="8" customFormat="1" ht="30" customHeight="1">
      <c r="A63" s="94"/>
      <c r="B63" s="97"/>
      <c r="C63" s="100"/>
      <c r="D63" s="103"/>
      <c r="E63" s="103"/>
      <c r="F63" s="100"/>
      <c r="G63" s="106"/>
      <c r="H63" s="109"/>
      <c r="I63" s="155"/>
      <c r="J63" s="38" t="s">
        <v>25</v>
      </c>
      <c r="K63" s="43">
        <v>43629</v>
      </c>
      <c r="L63" s="45">
        <v>19000</v>
      </c>
      <c r="M63" s="72"/>
      <c r="N63" s="7"/>
    </row>
    <row r="64" spans="1:14" s="8" customFormat="1" ht="30" customHeight="1">
      <c r="A64" s="92">
        <v>15</v>
      </c>
      <c r="B64" s="95">
        <v>43581</v>
      </c>
      <c r="C64" s="98">
        <v>25</v>
      </c>
      <c r="D64" s="101" t="s">
        <v>38</v>
      </c>
      <c r="E64" s="101" t="s">
        <v>37</v>
      </c>
      <c r="F64" s="98" t="s">
        <v>23</v>
      </c>
      <c r="G64" s="104" t="s">
        <v>102</v>
      </c>
      <c r="H64" s="107">
        <v>19500</v>
      </c>
      <c r="I64" s="153" t="s">
        <v>99</v>
      </c>
      <c r="J64" s="38" t="s">
        <v>24</v>
      </c>
      <c r="K64" s="43">
        <v>43584</v>
      </c>
      <c r="L64" s="40">
        <v>10000</v>
      </c>
      <c r="M64" s="77">
        <f>L64+L66+L68-L67-L69</f>
        <v>0</v>
      </c>
      <c r="N64" s="7"/>
    </row>
    <row r="65" spans="1:14" s="8" customFormat="1" ht="30" customHeight="1" hidden="1">
      <c r="A65" s="93"/>
      <c r="B65" s="96"/>
      <c r="C65" s="99"/>
      <c r="D65" s="102"/>
      <c r="E65" s="102"/>
      <c r="F65" s="99"/>
      <c r="G65" s="105"/>
      <c r="H65" s="108"/>
      <c r="I65" s="154"/>
      <c r="J65" s="38" t="s">
        <v>25</v>
      </c>
      <c r="K65" s="43"/>
      <c r="L65" s="45"/>
      <c r="M65" s="71"/>
      <c r="N65" s="7"/>
    </row>
    <row r="66" spans="1:14" s="8" customFormat="1" ht="30" customHeight="1">
      <c r="A66" s="93"/>
      <c r="B66" s="96"/>
      <c r="C66" s="99"/>
      <c r="D66" s="102"/>
      <c r="E66" s="102"/>
      <c r="F66" s="99"/>
      <c r="G66" s="105"/>
      <c r="H66" s="108"/>
      <c r="I66" s="154"/>
      <c r="J66" s="38" t="s">
        <v>24</v>
      </c>
      <c r="K66" s="43">
        <v>43593</v>
      </c>
      <c r="L66" s="45">
        <v>5000</v>
      </c>
      <c r="M66" s="71"/>
      <c r="N66" s="7"/>
    </row>
    <row r="67" spans="1:14" s="8" customFormat="1" ht="30" customHeight="1">
      <c r="A67" s="93"/>
      <c r="B67" s="96"/>
      <c r="C67" s="99"/>
      <c r="D67" s="102"/>
      <c r="E67" s="102"/>
      <c r="F67" s="99"/>
      <c r="G67" s="105"/>
      <c r="H67" s="108"/>
      <c r="I67" s="154"/>
      <c r="J67" s="38" t="s">
        <v>25</v>
      </c>
      <c r="K67" s="43">
        <v>43601</v>
      </c>
      <c r="L67" s="45">
        <v>15000</v>
      </c>
      <c r="M67" s="71"/>
      <c r="N67" s="7"/>
    </row>
    <row r="68" spans="1:14" s="8" customFormat="1" ht="30" customHeight="1">
      <c r="A68" s="93"/>
      <c r="B68" s="96"/>
      <c r="C68" s="99"/>
      <c r="D68" s="102"/>
      <c r="E68" s="102"/>
      <c r="F68" s="99"/>
      <c r="G68" s="105"/>
      <c r="H68" s="108"/>
      <c r="I68" s="154"/>
      <c r="J68" s="38" t="s">
        <v>24</v>
      </c>
      <c r="K68" s="46" t="s">
        <v>109</v>
      </c>
      <c r="L68" s="45">
        <f>5000+5000</f>
        <v>10000</v>
      </c>
      <c r="M68" s="71"/>
      <c r="N68" s="7"/>
    </row>
    <row r="69" spans="1:14" s="8" customFormat="1" ht="30" customHeight="1">
      <c r="A69" s="94"/>
      <c r="B69" s="97"/>
      <c r="C69" s="100"/>
      <c r="D69" s="103"/>
      <c r="E69" s="103"/>
      <c r="F69" s="100"/>
      <c r="G69" s="106"/>
      <c r="H69" s="109"/>
      <c r="I69" s="155"/>
      <c r="J69" s="38" t="s">
        <v>25</v>
      </c>
      <c r="K69" s="46" t="s">
        <v>110</v>
      </c>
      <c r="L69" s="45">
        <f>3000+7000</f>
        <v>10000</v>
      </c>
      <c r="M69" s="72"/>
      <c r="N69" s="7"/>
    </row>
    <row r="70" spans="1:14" s="8" customFormat="1" ht="30" customHeight="1">
      <c r="A70" s="86">
        <v>16</v>
      </c>
      <c r="B70" s="73">
        <v>43581</v>
      </c>
      <c r="C70" s="74">
        <v>26</v>
      </c>
      <c r="D70" s="75" t="s">
        <v>38</v>
      </c>
      <c r="E70" s="75" t="s">
        <v>37</v>
      </c>
      <c r="F70" s="74" t="s">
        <v>23</v>
      </c>
      <c r="G70" s="110" t="s">
        <v>103</v>
      </c>
      <c r="H70" s="111">
        <v>20000</v>
      </c>
      <c r="I70" s="152" t="s">
        <v>99</v>
      </c>
      <c r="J70" s="38" t="s">
        <v>24</v>
      </c>
      <c r="K70" s="43">
        <v>43581</v>
      </c>
      <c r="L70" s="40">
        <v>20000</v>
      </c>
      <c r="M70" s="112">
        <f>L70-L71+L72-L73</f>
        <v>20000</v>
      </c>
      <c r="N70" s="7"/>
    </row>
    <row r="71" spans="1:14" s="8" customFormat="1" ht="30" customHeight="1">
      <c r="A71" s="86"/>
      <c r="B71" s="73"/>
      <c r="C71" s="74"/>
      <c r="D71" s="75"/>
      <c r="E71" s="75"/>
      <c r="F71" s="74"/>
      <c r="G71" s="110"/>
      <c r="H71" s="111"/>
      <c r="I71" s="152"/>
      <c r="J71" s="38" t="s">
        <v>25</v>
      </c>
      <c r="K71" s="46" t="s">
        <v>105</v>
      </c>
      <c r="L71" s="45">
        <f>10000+10000</f>
        <v>20000</v>
      </c>
      <c r="M71" s="112"/>
      <c r="N71" s="7"/>
    </row>
    <row r="72" spans="1:14" s="8" customFormat="1" ht="30" customHeight="1">
      <c r="A72" s="86"/>
      <c r="B72" s="73"/>
      <c r="C72" s="74"/>
      <c r="D72" s="75"/>
      <c r="E72" s="75"/>
      <c r="F72" s="74"/>
      <c r="G72" s="110"/>
      <c r="H72" s="111"/>
      <c r="I72" s="152"/>
      <c r="J72" s="38" t="s">
        <v>24</v>
      </c>
      <c r="K72" s="46" t="s">
        <v>111</v>
      </c>
      <c r="L72" s="45">
        <f>20000+20000</f>
        <v>40000</v>
      </c>
      <c r="M72" s="112"/>
      <c r="N72" s="7"/>
    </row>
    <row r="73" spans="1:14" s="8" customFormat="1" ht="30" customHeight="1">
      <c r="A73" s="86"/>
      <c r="B73" s="73"/>
      <c r="C73" s="74"/>
      <c r="D73" s="75"/>
      <c r="E73" s="75"/>
      <c r="F73" s="74"/>
      <c r="G73" s="110"/>
      <c r="H73" s="111"/>
      <c r="I73" s="152"/>
      <c r="J73" s="38" t="s">
        <v>25</v>
      </c>
      <c r="K73" s="46">
        <v>43634</v>
      </c>
      <c r="L73" s="45">
        <v>20000</v>
      </c>
      <c r="M73" s="112"/>
      <c r="N73" s="7"/>
    </row>
    <row r="74" spans="1:14" ht="14.25" customHeight="1">
      <c r="A74" s="13"/>
      <c r="B74" s="151" t="s">
        <v>26</v>
      </c>
      <c r="C74" s="151"/>
      <c r="D74" s="151"/>
      <c r="E74" s="151"/>
      <c r="F74" s="14">
        <f>M15+M21+M21+M29+M33+M42+M44+M46+M48+M50+M52+M54+M56+M58+M60+M64+M70</f>
        <v>42000</v>
      </c>
      <c r="G74" s="15"/>
      <c r="H74" s="15"/>
      <c r="I74" s="15"/>
      <c r="J74" s="15"/>
      <c r="K74" s="15"/>
      <c r="L74" s="15"/>
      <c r="M74" s="16"/>
      <c r="N74" s="7"/>
    </row>
    <row r="75" spans="1:6" ht="9" customHeight="1">
      <c r="A75" s="18"/>
      <c r="B75" s="20"/>
      <c r="C75" s="20"/>
      <c r="D75" s="20"/>
      <c r="E75" s="20"/>
      <c r="F75" s="12"/>
    </row>
    <row r="76" spans="1:14" ht="12.75">
      <c r="A76" s="17" t="s">
        <v>22</v>
      </c>
      <c r="B76" s="128" t="s">
        <v>31</v>
      </c>
      <c r="C76" s="128"/>
      <c r="D76" s="128"/>
      <c r="E76" s="128"/>
      <c r="F76" s="21"/>
      <c r="G76" s="15"/>
      <c r="H76" s="21">
        <v>0</v>
      </c>
      <c r="I76" s="15"/>
      <c r="J76" s="15"/>
      <c r="K76" s="15"/>
      <c r="L76" s="15"/>
      <c r="M76" s="16"/>
      <c r="N76" s="7"/>
    </row>
    <row r="77" spans="1:6" ht="4.5" customHeight="1">
      <c r="A77" s="18"/>
      <c r="B77" s="20"/>
      <c r="C77" s="20"/>
      <c r="D77" s="20"/>
      <c r="E77" s="20"/>
      <c r="F77" s="12"/>
    </row>
    <row r="78" spans="1:14" ht="12.75">
      <c r="A78" s="17" t="s">
        <v>27</v>
      </c>
      <c r="B78" s="131" t="s">
        <v>32</v>
      </c>
      <c r="C78" s="131"/>
      <c r="D78" s="131"/>
      <c r="E78" s="131"/>
      <c r="F78" s="131"/>
      <c r="G78" s="131"/>
      <c r="H78" s="21">
        <v>0</v>
      </c>
      <c r="I78" s="15"/>
      <c r="J78" s="15"/>
      <c r="K78" s="15"/>
      <c r="L78" s="15"/>
      <c r="M78" s="16"/>
      <c r="N78" s="7"/>
    </row>
    <row r="79" spans="1:6" ht="4.5" customHeight="1">
      <c r="A79" s="18"/>
      <c r="B79" s="20"/>
      <c r="C79" s="20"/>
      <c r="D79" s="20"/>
      <c r="E79" s="20"/>
      <c r="F79" s="12"/>
    </row>
    <row r="80" spans="1:14" ht="12.75">
      <c r="A80" s="17" t="s">
        <v>28</v>
      </c>
      <c r="B80" s="128" t="s">
        <v>33</v>
      </c>
      <c r="C80" s="128"/>
      <c r="D80" s="128"/>
      <c r="E80" s="128"/>
      <c r="F80" s="21"/>
      <c r="G80" s="15"/>
      <c r="H80" s="21">
        <v>0</v>
      </c>
      <c r="I80" s="15"/>
      <c r="J80" s="15"/>
      <c r="K80" s="15"/>
      <c r="L80" s="15"/>
      <c r="M80" s="16"/>
      <c r="N80" s="7"/>
    </row>
    <row r="81" spans="1:6" ht="4.5" customHeight="1">
      <c r="A81" s="18"/>
      <c r="B81" s="20"/>
      <c r="C81" s="20"/>
      <c r="D81" s="20"/>
      <c r="E81" s="20"/>
      <c r="F81" s="12"/>
    </row>
    <row r="82" spans="1:14" ht="12.75">
      <c r="A82" s="17" t="s">
        <v>29</v>
      </c>
      <c r="B82" s="128" t="s">
        <v>34</v>
      </c>
      <c r="C82" s="128"/>
      <c r="D82" s="128"/>
      <c r="E82" s="128"/>
      <c r="F82" s="21"/>
      <c r="G82" s="15"/>
      <c r="H82" s="21">
        <v>0</v>
      </c>
      <c r="I82" s="15"/>
      <c r="J82" s="15"/>
      <c r="K82" s="15"/>
      <c r="L82" s="15"/>
      <c r="M82" s="16"/>
      <c r="N82" s="7"/>
    </row>
    <row r="83" spans="1:6" ht="4.5" customHeight="1">
      <c r="A83" s="18"/>
      <c r="B83" s="20"/>
      <c r="C83" s="20"/>
      <c r="D83" s="20"/>
      <c r="E83" s="20"/>
      <c r="F83" s="12"/>
    </row>
    <row r="84" spans="1:14" ht="12.75">
      <c r="A84" s="17" t="s">
        <v>30</v>
      </c>
      <c r="B84" s="19" t="s">
        <v>35</v>
      </c>
      <c r="C84" s="19"/>
      <c r="D84" s="19"/>
      <c r="E84" s="19"/>
      <c r="F84" s="21"/>
      <c r="G84" s="15"/>
      <c r="H84" s="21">
        <v>0</v>
      </c>
      <c r="I84" s="15"/>
      <c r="J84" s="15"/>
      <c r="K84" s="15"/>
      <c r="L84" s="15"/>
      <c r="M84" s="16"/>
      <c r="N84" s="7"/>
    </row>
    <row r="85" spans="1:14" ht="12.75">
      <c r="A85" s="22"/>
      <c r="B85" s="23"/>
      <c r="C85" s="23"/>
      <c r="D85" s="23"/>
      <c r="E85" s="23"/>
      <c r="F85" s="24"/>
      <c r="G85" s="25"/>
      <c r="H85" s="24"/>
      <c r="I85" s="25"/>
      <c r="J85" s="25"/>
      <c r="K85" s="25"/>
      <c r="L85" s="25"/>
      <c r="M85" s="25"/>
      <c r="N85" s="7"/>
    </row>
    <row r="86" spans="2:12" ht="12.75">
      <c r="B86" s="129" t="s">
        <v>53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</row>
    <row r="88" spans="2:12" ht="12.75">
      <c r="B88" s="129" t="s">
        <v>36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</row>
  </sheetData>
  <mergeCells count="181">
    <mergeCell ref="M54:M55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E29:E32"/>
    <mergeCell ref="F29:F32"/>
    <mergeCell ref="I52:I53"/>
    <mergeCell ref="A50:A51"/>
    <mergeCell ref="B50:B51"/>
    <mergeCell ref="C50:C51"/>
    <mergeCell ref="D50:D51"/>
    <mergeCell ref="F44:F45"/>
    <mergeCell ref="D42:D43"/>
    <mergeCell ref="E42:E43"/>
    <mergeCell ref="D21:D28"/>
    <mergeCell ref="A33:A41"/>
    <mergeCell ref="B33:B41"/>
    <mergeCell ref="C33:C41"/>
    <mergeCell ref="D33:D41"/>
    <mergeCell ref="A29:A32"/>
    <mergeCell ref="B29:B32"/>
    <mergeCell ref="C29:C32"/>
    <mergeCell ref="D29:D32"/>
    <mergeCell ref="D15:D20"/>
    <mergeCell ref="H15:H20"/>
    <mergeCell ref="I15:I20"/>
    <mergeCell ref="M15:M20"/>
    <mergeCell ref="E15:E20"/>
    <mergeCell ref="F15:F20"/>
    <mergeCell ref="G15:G20"/>
    <mergeCell ref="A15:A20"/>
    <mergeCell ref="B15:B20"/>
    <mergeCell ref="C15:C20"/>
    <mergeCell ref="A21:A28"/>
    <mergeCell ref="B21:B28"/>
    <mergeCell ref="C21:C28"/>
    <mergeCell ref="E33:E41"/>
    <mergeCell ref="F33:F41"/>
    <mergeCell ref="F42:F43"/>
    <mergeCell ref="G42:G43"/>
    <mergeCell ref="G33:G41"/>
    <mergeCell ref="H33:H41"/>
    <mergeCell ref="G29:G32"/>
    <mergeCell ref="H29:H32"/>
    <mergeCell ref="I21:I28"/>
    <mergeCell ref="I33:I41"/>
    <mergeCell ref="M33:M41"/>
    <mergeCell ref="M21:M28"/>
    <mergeCell ref="I29:I32"/>
    <mergeCell ref="M29:M32"/>
    <mergeCell ref="M48:M49"/>
    <mergeCell ref="H42:H43"/>
    <mergeCell ref="I42:I43"/>
    <mergeCell ref="M42:M43"/>
    <mergeCell ref="I46:I47"/>
    <mergeCell ref="M46:M47"/>
    <mergeCell ref="I44:I45"/>
    <mergeCell ref="M44:M45"/>
    <mergeCell ref="H44:H45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B88:L88"/>
    <mergeCell ref="B74:E74"/>
    <mergeCell ref="B76:E76"/>
    <mergeCell ref="B78:G78"/>
    <mergeCell ref="E48:E49"/>
    <mergeCell ref="F48:F49"/>
    <mergeCell ref="G48:G49"/>
    <mergeCell ref="H48:H49"/>
    <mergeCell ref="D48:D49"/>
    <mergeCell ref="B80:E80"/>
    <mergeCell ref="B82:E82"/>
    <mergeCell ref="B86:L86"/>
    <mergeCell ref="I48:I49"/>
    <mergeCell ref="E50:E51"/>
    <mergeCell ref="F50:F51"/>
    <mergeCell ref="G50:G51"/>
    <mergeCell ref="H50:H51"/>
    <mergeCell ref="I50:I51"/>
    <mergeCell ref="A48:A49"/>
    <mergeCell ref="B48:B49"/>
    <mergeCell ref="C48:C49"/>
    <mergeCell ref="A42:A43"/>
    <mergeCell ref="B42:B43"/>
    <mergeCell ref="C42:C43"/>
    <mergeCell ref="A44:A45"/>
    <mergeCell ref="C44:C45"/>
    <mergeCell ref="A46:A47"/>
    <mergeCell ref="B46:B47"/>
    <mergeCell ref="G46:G47"/>
    <mergeCell ref="H46:H47"/>
    <mergeCell ref="B44:B45"/>
    <mergeCell ref="C46:C47"/>
    <mergeCell ref="D46:D47"/>
    <mergeCell ref="E46:E47"/>
    <mergeCell ref="F46:F47"/>
    <mergeCell ref="D44:D45"/>
    <mergeCell ref="E44:E45"/>
    <mergeCell ref="G44:G45"/>
    <mergeCell ref="E21:E28"/>
    <mergeCell ref="F21:F28"/>
    <mergeCell ref="G21:G28"/>
    <mergeCell ref="H21:H28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M58:M59"/>
    <mergeCell ref="I70:I73"/>
    <mergeCell ref="M70:M73"/>
    <mergeCell ref="M60:M63"/>
    <mergeCell ref="I60:I63"/>
    <mergeCell ref="M64:M69"/>
    <mergeCell ref="I64:I69"/>
    <mergeCell ref="E70:E73"/>
    <mergeCell ref="F70:F73"/>
    <mergeCell ref="G70:G73"/>
    <mergeCell ref="H70:H73"/>
    <mergeCell ref="A70:A73"/>
    <mergeCell ref="B70:B73"/>
    <mergeCell ref="C70:C73"/>
    <mergeCell ref="D70:D73"/>
    <mergeCell ref="A60:A63"/>
    <mergeCell ref="B60:B63"/>
    <mergeCell ref="C60:C63"/>
    <mergeCell ref="D60:D63"/>
    <mergeCell ref="E60:E63"/>
    <mergeCell ref="F60:F63"/>
    <mergeCell ref="G60:G63"/>
    <mergeCell ref="H60:H63"/>
    <mergeCell ref="A64:A69"/>
    <mergeCell ref="B64:B69"/>
    <mergeCell ref="C64:C69"/>
    <mergeCell ref="D64:D69"/>
    <mergeCell ref="E64:E69"/>
    <mergeCell ref="F64:F69"/>
    <mergeCell ref="G64:G69"/>
    <mergeCell ref="H64:H69"/>
  </mergeCells>
  <printOptions/>
  <pageMargins left="0.6" right="0.4" top="0.6" bottom="0.23" header="0.5" footer="0.2"/>
  <pageSetup fitToHeight="3" horizontalDpi="600" verticalDpi="600" orientation="landscape" paperSize="9" scale="48" r:id="rId1"/>
  <rowBreaks count="1" manualBreakCount="1">
    <brk id="4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90" zoomScaleSheetLayoutView="90" workbookViewId="0" topLeftCell="A1">
      <selection activeCell="G56" sqref="G56:G57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28.2812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6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106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30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30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30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30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30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30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30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30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30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30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30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30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30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30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30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30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30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30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30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30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30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30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30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30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30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30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30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30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30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30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0</v>
      </c>
      <c r="N50" s="7"/>
    </row>
    <row r="51" spans="1:14" s="8" customFormat="1" ht="30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52">
        <v>43600</v>
      </c>
      <c r="L51" s="45">
        <v>8000</v>
      </c>
      <c r="M51" s="112"/>
      <c r="N51" s="7"/>
    </row>
    <row r="52" spans="1:14" s="8" customFormat="1" ht="30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0</v>
      </c>
      <c r="N52" s="7"/>
    </row>
    <row r="53" spans="1:14" s="8" customFormat="1" ht="30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52">
        <v>43600</v>
      </c>
      <c r="L53" s="45">
        <v>10000</v>
      </c>
      <c r="M53" s="112"/>
      <c r="N53" s="7"/>
    </row>
    <row r="54" spans="1:14" s="8" customFormat="1" ht="30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52">
        <v>43577</v>
      </c>
      <c r="L54" s="40">
        <v>12000</v>
      </c>
      <c r="M54" s="112">
        <f>L54-L55</f>
        <v>0</v>
      </c>
      <c r="N54" s="7"/>
    </row>
    <row r="55" spans="1:14" s="8" customFormat="1" ht="30" customHeight="1">
      <c r="A55" s="86"/>
      <c r="B55" s="73"/>
      <c r="C55" s="74"/>
      <c r="D55" s="75"/>
      <c r="E55" s="75"/>
      <c r="F55" s="74"/>
      <c r="G55" s="110"/>
      <c r="H55" s="111"/>
      <c r="I55" s="75"/>
      <c r="J55" s="38" t="s">
        <v>25</v>
      </c>
      <c r="K55" s="52">
        <v>43600</v>
      </c>
      <c r="L55" s="45">
        <v>12000</v>
      </c>
      <c r="M55" s="112"/>
      <c r="N55" s="7"/>
    </row>
    <row r="56" spans="1:14" s="8" customFormat="1" ht="30" customHeight="1">
      <c r="A56" s="86">
        <v>12</v>
      </c>
      <c r="B56" s="73">
        <v>43581</v>
      </c>
      <c r="C56" s="74">
        <v>22</v>
      </c>
      <c r="D56" s="75" t="s">
        <v>38</v>
      </c>
      <c r="E56" s="75" t="s">
        <v>37</v>
      </c>
      <c r="F56" s="74" t="s">
        <v>23</v>
      </c>
      <c r="G56" s="110" t="s">
        <v>98</v>
      </c>
      <c r="H56" s="111">
        <v>18000</v>
      </c>
      <c r="I56" s="75" t="s">
        <v>99</v>
      </c>
      <c r="J56" s="38" t="s">
        <v>24</v>
      </c>
      <c r="K56" s="43"/>
      <c r="L56" s="40"/>
      <c r="M56" s="112">
        <f>L56-L57</f>
        <v>0</v>
      </c>
      <c r="N56" s="7"/>
    </row>
    <row r="57" spans="1:14" s="8" customFormat="1" ht="30" customHeight="1">
      <c r="A57" s="86"/>
      <c r="B57" s="73"/>
      <c r="C57" s="74"/>
      <c r="D57" s="75"/>
      <c r="E57" s="75"/>
      <c r="F57" s="74"/>
      <c r="G57" s="110"/>
      <c r="H57" s="111"/>
      <c r="I57" s="75"/>
      <c r="J57" s="38" t="s">
        <v>25</v>
      </c>
      <c r="K57" s="43"/>
      <c r="L57" s="45"/>
      <c r="M57" s="112"/>
      <c r="N57" s="7"/>
    </row>
    <row r="58" spans="1:14" s="8" customFormat="1" ht="30" customHeight="1">
      <c r="A58" s="86">
        <v>13</v>
      </c>
      <c r="B58" s="73">
        <v>43581</v>
      </c>
      <c r="C58" s="74">
        <v>23</v>
      </c>
      <c r="D58" s="75" t="s">
        <v>38</v>
      </c>
      <c r="E58" s="75" t="s">
        <v>37</v>
      </c>
      <c r="F58" s="74" t="s">
        <v>23</v>
      </c>
      <c r="G58" s="110" t="s">
        <v>100</v>
      </c>
      <c r="H58" s="111">
        <v>18500</v>
      </c>
      <c r="I58" s="75" t="s">
        <v>99</v>
      </c>
      <c r="J58" s="38" t="s">
        <v>24</v>
      </c>
      <c r="K58" s="43"/>
      <c r="L58" s="40"/>
      <c r="M58" s="112">
        <f>L58-L59</f>
        <v>0</v>
      </c>
      <c r="N58" s="7"/>
    </row>
    <row r="59" spans="1:14" s="8" customFormat="1" ht="30" customHeight="1">
      <c r="A59" s="86"/>
      <c r="B59" s="73"/>
      <c r="C59" s="74"/>
      <c r="D59" s="75"/>
      <c r="E59" s="75"/>
      <c r="F59" s="74"/>
      <c r="G59" s="110"/>
      <c r="H59" s="111"/>
      <c r="I59" s="75"/>
      <c r="J59" s="38" t="s">
        <v>25</v>
      </c>
      <c r="K59" s="43"/>
      <c r="L59" s="45"/>
      <c r="M59" s="112"/>
      <c r="N59" s="7"/>
    </row>
    <row r="60" spans="1:14" s="8" customFormat="1" ht="30.75" customHeight="1">
      <c r="A60" s="86">
        <v>14</v>
      </c>
      <c r="B60" s="73">
        <v>43581</v>
      </c>
      <c r="C60" s="74">
        <v>24</v>
      </c>
      <c r="D60" s="75" t="s">
        <v>38</v>
      </c>
      <c r="E60" s="75" t="s">
        <v>37</v>
      </c>
      <c r="F60" s="74" t="s">
        <v>23</v>
      </c>
      <c r="G60" s="110" t="s">
        <v>101</v>
      </c>
      <c r="H60" s="111">
        <v>19000</v>
      </c>
      <c r="I60" s="75" t="s">
        <v>99</v>
      </c>
      <c r="J60" s="38" t="s">
        <v>24</v>
      </c>
      <c r="K60" s="46" t="s">
        <v>107</v>
      </c>
      <c r="L60" s="40">
        <f>10000+5000+6000</f>
        <v>21000</v>
      </c>
      <c r="M60" s="112">
        <f>L60-L61</f>
        <v>11000</v>
      </c>
      <c r="N60" s="7"/>
    </row>
    <row r="61" spans="1:14" s="8" customFormat="1" ht="30" customHeight="1">
      <c r="A61" s="86"/>
      <c r="B61" s="73"/>
      <c r="C61" s="74"/>
      <c r="D61" s="75"/>
      <c r="E61" s="75"/>
      <c r="F61" s="74"/>
      <c r="G61" s="110"/>
      <c r="H61" s="111"/>
      <c r="I61" s="75"/>
      <c r="J61" s="38" t="s">
        <v>25</v>
      </c>
      <c r="K61" s="43">
        <v>43601</v>
      </c>
      <c r="L61" s="45">
        <v>10000</v>
      </c>
      <c r="M61" s="112"/>
      <c r="N61" s="7"/>
    </row>
    <row r="62" spans="1:14" s="8" customFormat="1" ht="30" customHeight="1">
      <c r="A62" s="92">
        <v>15</v>
      </c>
      <c r="B62" s="95">
        <v>43581</v>
      </c>
      <c r="C62" s="98">
        <v>25</v>
      </c>
      <c r="D62" s="101" t="s">
        <v>38</v>
      </c>
      <c r="E62" s="101" t="s">
        <v>37</v>
      </c>
      <c r="F62" s="98" t="s">
        <v>23</v>
      </c>
      <c r="G62" s="104" t="s">
        <v>102</v>
      </c>
      <c r="H62" s="107">
        <v>19500</v>
      </c>
      <c r="I62" s="101" t="s">
        <v>99</v>
      </c>
      <c r="J62" s="38" t="s">
        <v>24</v>
      </c>
      <c r="K62" s="43">
        <v>43584</v>
      </c>
      <c r="L62" s="40">
        <v>10000</v>
      </c>
      <c r="M62" s="77">
        <f>L62-L63+L64-L65</f>
        <v>0</v>
      </c>
      <c r="N62" s="7"/>
    </row>
    <row r="63" spans="1:14" s="8" customFormat="1" ht="30" customHeight="1" hidden="1">
      <c r="A63" s="93"/>
      <c r="B63" s="96"/>
      <c r="C63" s="99"/>
      <c r="D63" s="102"/>
      <c r="E63" s="102"/>
      <c r="F63" s="99"/>
      <c r="G63" s="105"/>
      <c r="H63" s="108"/>
      <c r="I63" s="102"/>
      <c r="J63" s="38" t="s">
        <v>25</v>
      </c>
      <c r="K63" s="43"/>
      <c r="L63" s="45"/>
      <c r="M63" s="71"/>
      <c r="N63" s="7"/>
    </row>
    <row r="64" spans="1:14" s="8" customFormat="1" ht="30" customHeight="1">
      <c r="A64" s="93"/>
      <c r="B64" s="96"/>
      <c r="C64" s="99"/>
      <c r="D64" s="102"/>
      <c r="E64" s="102"/>
      <c r="F64" s="99"/>
      <c r="G64" s="105"/>
      <c r="H64" s="108"/>
      <c r="I64" s="102"/>
      <c r="J64" s="38" t="s">
        <v>24</v>
      </c>
      <c r="K64" s="43">
        <v>43593</v>
      </c>
      <c r="L64" s="45">
        <v>5000</v>
      </c>
      <c r="M64" s="71"/>
      <c r="N64" s="7"/>
    </row>
    <row r="65" spans="1:14" s="8" customFormat="1" ht="30" customHeight="1">
      <c r="A65" s="94"/>
      <c r="B65" s="97"/>
      <c r="C65" s="100"/>
      <c r="D65" s="103"/>
      <c r="E65" s="103"/>
      <c r="F65" s="100"/>
      <c r="G65" s="106"/>
      <c r="H65" s="109"/>
      <c r="I65" s="103"/>
      <c r="J65" s="38" t="s">
        <v>25</v>
      </c>
      <c r="K65" s="43">
        <v>43601</v>
      </c>
      <c r="L65" s="45">
        <v>15000</v>
      </c>
      <c r="M65" s="72"/>
      <c r="N65" s="7"/>
    </row>
    <row r="66" spans="1:14" s="8" customFormat="1" ht="30" customHeight="1">
      <c r="A66" s="86">
        <v>16</v>
      </c>
      <c r="B66" s="73">
        <v>43581</v>
      </c>
      <c r="C66" s="74">
        <v>26</v>
      </c>
      <c r="D66" s="75" t="s">
        <v>38</v>
      </c>
      <c r="E66" s="75" t="s">
        <v>37</v>
      </c>
      <c r="F66" s="74" t="s">
        <v>23</v>
      </c>
      <c r="G66" s="110" t="s">
        <v>103</v>
      </c>
      <c r="H66" s="111">
        <v>20000</v>
      </c>
      <c r="I66" s="75" t="s">
        <v>99</v>
      </c>
      <c r="J66" s="38" t="s">
        <v>24</v>
      </c>
      <c r="K66" s="43">
        <v>43581</v>
      </c>
      <c r="L66" s="40">
        <v>20000</v>
      </c>
      <c r="M66" s="112">
        <f>L66-L67</f>
        <v>0</v>
      </c>
      <c r="N66" s="7"/>
    </row>
    <row r="67" spans="1:14" s="8" customFormat="1" ht="30" customHeight="1">
      <c r="A67" s="86"/>
      <c r="B67" s="73"/>
      <c r="C67" s="74"/>
      <c r="D67" s="75"/>
      <c r="E67" s="75"/>
      <c r="F67" s="74"/>
      <c r="G67" s="110"/>
      <c r="H67" s="111"/>
      <c r="I67" s="75"/>
      <c r="J67" s="38" t="s">
        <v>25</v>
      </c>
      <c r="K67" s="46" t="s">
        <v>105</v>
      </c>
      <c r="L67" s="45">
        <f>10000+10000</f>
        <v>20000</v>
      </c>
      <c r="M67" s="112"/>
      <c r="N67" s="7"/>
    </row>
    <row r="68" spans="1:14" ht="14.25" customHeight="1">
      <c r="A68" s="13"/>
      <c r="B68" s="151" t="s">
        <v>26</v>
      </c>
      <c r="C68" s="151"/>
      <c r="D68" s="151"/>
      <c r="E68" s="151"/>
      <c r="F68" s="14">
        <f>M15+M21+M21+M29+M33+M42+M44+M46+M48+M50+M52+M54+M56+M58+M60+M62+M66</f>
        <v>11000</v>
      </c>
      <c r="G68" s="15"/>
      <c r="H68" s="15"/>
      <c r="I68" s="15"/>
      <c r="J68" s="15"/>
      <c r="K68" s="15"/>
      <c r="L68" s="15"/>
      <c r="M68" s="16"/>
      <c r="N68" s="7"/>
    </row>
    <row r="69" spans="1:6" ht="9" customHeight="1">
      <c r="A69" s="18"/>
      <c r="B69" s="20"/>
      <c r="C69" s="20"/>
      <c r="D69" s="20"/>
      <c r="E69" s="20"/>
      <c r="F69" s="12"/>
    </row>
    <row r="70" spans="1:14" ht="12.75">
      <c r="A70" s="17" t="s">
        <v>22</v>
      </c>
      <c r="B70" s="128" t="s">
        <v>31</v>
      </c>
      <c r="C70" s="128"/>
      <c r="D70" s="128"/>
      <c r="E70" s="128"/>
      <c r="F70" s="21"/>
      <c r="G70" s="15"/>
      <c r="H70" s="21">
        <v>0</v>
      </c>
      <c r="I70" s="15"/>
      <c r="J70" s="15"/>
      <c r="K70" s="15"/>
      <c r="L70" s="15"/>
      <c r="M70" s="16"/>
      <c r="N70" s="7"/>
    </row>
    <row r="71" spans="1:6" ht="4.5" customHeight="1">
      <c r="A71" s="18"/>
      <c r="B71" s="20"/>
      <c r="C71" s="20"/>
      <c r="D71" s="20"/>
      <c r="E71" s="20"/>
      <c r="F71" s="12"/>
    </row>
    <row r="72" spans="1:14" ht="12.75">
      <c r="A72" s="17" t="s">
        <v>27</v>
      </c>
      <c r="B72" s="131" t="s">
        <v>32</v>
      </c>
      <c r="C72" s="131"/>
      <c r="D72" s="131"/>
      <c r="E72" s="131"/>
      <c r="F72" s="131"/>
      <c r="G72" s="131"/>
      <c r="H72" s="21">
        <v>0</v>
      </c>
      <c r="I72" s="15"/>
      <c r="J72" s="15"/>
      <c r="K72" s="15"/>
      <c r="L72" s="15"/>
      <c r="M72" s="16"/>
      <c r="N72" s="7"/>
    </row>
    <row r="73" spans="1:6" ht="4.5" customHeight="1">
      <c r="A73" s="18"/>
      <c r="B73" s="20"/>
      <c r="C73" s="20"/>
      <c r="D73" s="20"/>
      <c r="E73" s="20"/>
      <c r="F73" s="12"/>
    </row>
    <row r="74" spans="1:14" ht="12.75">
      <c r="A74" s="17" t="s">
        <v>28</v>
      </c>
      <c r="B74" s="128" t="s">
        <v>33</v>
      </c>
      <c r="C74" s="128"/>
      <c r="D74" s="128"/>
      <c r="E74" s="128"/>
      <c r="F74" s="21"/>
      <c r="G74" s="15"/>
      <c r="H74" s="21">
        <v>0</v>
      </c>
      <c r="I74" s="15"/>
      <c r="J74" s="15"/>
      <c r="K74" s="15"/>
      <c r="L74" s="15"/>
      <c r="M74" s="16"/>
      <c r="N74" s="7"/>
    </row>
    <row r="75" spans="1:6" ht="4.5" customHeight="1">
      <c r="A75" s="18"/>
      <c r="B75" s="20"/>
      <c r="C75" s="20"/>
      <c r="D75" s="20"/>
      <c r="E75" s="20"/>
      <c r="F75" s="12"/>
    </row>
    <row r="76" spans="1:14" ht="12.75">
      <c r="A76" s="17" t="s">
        <v>29</v>
      </c>
      <c r="B76" s="128" t="s">
        <v>34</v>
      </c>
      <c r="C76" s="128"/>
      <c r="D76" s="128"/>
      <c r="E76" s="128"/>
      <c r="F76" s="21"/>
      <c r="G76" s="15"/>
      <c r="H76" s="21">
        <v>0</v>
      </c>
      <c r="I76" s="15"/>
      <c r="J76" s="15"/>
      <c r="K76" s="15"/>
      <c r="L76" s="15"/>
      <c r="M76" s="16"/>
      <c r="N76" s="7"/>
    </row>
    <row r="77" spans="1:6" ht="4.5" customHeight="1">
      <c r="A77" s="18"/>
      <c r="B77" s="20"/>
      <c r="C77" s="20"/>
      <c r="D77" s="20"/>
      <c r="E77" s="20"/>
      <c r="F77" s="12"/>
    </row>
    <row r="78" spans="1:14" ht="12.75">
      <c r="A78" s="17" t="s">
        <v>30</v>
      </c>
      <c r="B78" s="19" t="s">
        <v>35</v>
      </c>
      <c r="C78" s="19"/>
      <c r="D78" s="19"/>
      <c r="E78" s="19"/>
      <c r="F78" s="21"/>
      <c r="G78" s="15"/>
      <c r="H78" s="21">
        <v>0</v>
      </c>
      <c r="I78" s="15"/>
      <c r="J78" s="15"/>
      <c r="K78" s="15"/>
      <c r="L78" s="15"/>
      <c r="M78" s="16"/>
      <c r="N78" s="7"/>
    </row>
    <row r="79" spans="1:14" ht="12.75">
      <c r="A79" s="22"/>
      <c r="B79" s="23"/>
      <c r="C79" s="23"/>
      <c r="D79" s="23"/>
      <c r="E79" s="23"/>
      <c r="F79" s="24"/>
      <c r="G79" s="25"/>
      <c r="H79" s="24"/>
      <c r="I79" s="25"/>
      <c r="J79" s="25"/>
      <c r="K79" s="25"/>
      <c r="L79" s="25"/>
      <c r="M79" s="25"/>
      <c r="N79" s="7"/>
    </row>
    <row r="80" spans="2:12" ht="12.75">
      <c r="B80" s="129" t="s">
        <v>53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</row>
    <row r="82" spans="2:12" ht="12.75">
      <c r="B82" s="129" t="s">
        <v>36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</row>
  </sheetData>
  <mergeCells count="181">
    <mergeCell ref="A66:A67"/>
    <mergeCell ref="B66:B67"/>
    <mergeCell ref="C66:C67"/>
    <mergeCell ref="D66:D67"/>
    <mergeCell ref="I60:I61"/>
    <mergeCell ref="M60:M61"/>
    <mergeCell ref="E66:E67"/>
    <mergeCell ref="F66:F67"/>
    <mergeCell ref="G66:G67"/>
    <mergeCell ref="H66:H67"/>
    <mergeCell ref="I66:I67"/>
    <mergeCell ref="M66:M67"/>
    <mergeCell ref="M62:M65"/>
    <mergeCell ref="I62:I65"/>
    <mergeCell ref="I58:I59"/>
    <mergeCell ref="M58:M59"/>
    <mergeCell ref="A60:A61"/>
    <mergeCell ref="B60:B61"/>
    <mergeCell ref="C60:C61"/>
    <mergeCell ref="D60:D61"/>
    <mergeCell ref="E60:E61"/>
    <mergeCell ref="F60:F61"/>
    <mergeCell ref="G60:G61"/>
    <mergeCell ref="H60:H61"/>
    <mergeCell ref="I56:I57"/>
    <mergeCell ref="M56:M57"/>
    <mergeCell ref="A58:A59"/>
    <mergeCell ref="B58:B59"/>
    <mergeCell ref="C58:C59"/>
    <mergeCell ref="D58:D59"/>
    <mergeCell ref="E58:E59"/>
    <mergeCell ref="F58:F59"/>
    <mergeCell ref="G58:G59"/>
    <mergeCell ref="H58:H59"/>
    <mergeCell ref="E56:E57"/>
    <mergeCell ref="F56:F57"/>
    <mergeCell ref="G56:G57"/>
    <mergeCell ref="H56:H57"/>
    <mergeCell ref="A56:A57"/>
    <mergeCell ref="B56:B57"/>
    <mergeCell ref="C56:C57"/>
    <mergeCell ref="D56:D57"/>
    <mergeCell ref="E21:E28"/>
    <mergeCell ref="F21:F28"/>
    <mergeCell ref="G21:G28"/>
    <mergeCell ref="H21:H28"/>
    <mergeCell ref="G46:G47"/>
    <mergeCell ref="H46:H47"/>
    <mergeCell ref="B44:B45"/>
    <mergeCell ref="C46:C47"/>
    <mergeCell ref="D46:D47"/>
    <mergeCell ref="E46:E47"/>
    <mergeCell ref="F46:F47"/>
    <mergeCell ref="D44:D45"/>
    <mergeCell ref="E44:E45"/>
    <mergeCell ref="G44:G45"/>
    <mergeCell ref="A48:A49"/>
    <mergeCell ref="B48:B49"/>
    <mergeCell ref="C48:C49"/>
    <mergeCell ref="A42:A43"/>
    <mergeCell ref="B42:B43"/>
    <mergeCell ref="C42:C43"/>
    <mergeCell ref="A44:A45"/>
    <mergeCell ref="C44:C45"/>
    <mergeCell ref="A46:A47"/>
    <mergeCell ref="B46:B47"/>
    <mergeCell ref="D48:D49"/>
    <mergeCell ref="B74:E74"/>
    <mergeCell ref="B76:E76"/>
    <mergeCell ref="B80:L80"/>
    <mergeCell ref="I48:I49"/>
    <mergeCell ref="E50:E51"/>
    <mergeCell ref="F50:F51"/>
    <mergeCell ref="G50:G51"/>
    <mergeCell ref="H50:H51"/>
    <mergeCell ref="I50:I51"/>
    <mergeCell ref="E48:E49"/>
    <mergeCell ref="F48:F49"/>
    <mergeCell ref="G48:G49"/>
    <mergeCell ref="H48:H49"/>
    <mergeCell ref="B82:L82"/>
    <mergeCell ref="B68:E68"/>
    <mergeCell ref="B70:E70"/>
    <mergeCell ref="B72:G72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A5:M5"/>
    <mergeCell ref="A6:M6"/>
    <mergeCell ref="A8:M8"/>
    <mergeCell ref="A9:M9"/>
    <mergeCell ref="M48:M49"/>
    <mergeCell ref="H42:H43"/>
    <mergeCell ref="I42:I43"/>
    <mergeCell ref="M42:M43"/>
    <mergeCell ref="I46:I47"/>
    <mergeCell ref="M46:M47"/>
    <mergeCell ref="I44:I45"/>
    <mergeCell ref="M44:M45"/>
    <mergeCell ref="H44:H45"/>
    <mergeCell ref="M33:M41"/>
    <mergeCell ref="M21:M28"/>
    <mergeCell ref="I29:I32"/>
    <mergeCell ref="M29:M32"/>
    <mergeCell ref="H33:H41"/>
    <mergeCell ref="G29:G32"/>
    <mergeCell ref="H29:H32"/>
    <mergeCell ref="I21:I28"/>
    <mergeCell ref="I33:I41"/>
    <mergeCell ref="E33:E41"/>
    <mergeCell ref="F33:F41"/>
    <mergeCell ref="F42:F43"/>
    <mergeCell ref="G42:G43"/>
    <mergeCell ref="G33:G41"/>
    <mergeCell ref="A15:A20"/>
    <mergeCell ref="B15:B20"/>
    <mergeCell ref="C15:C20"/>
    <mergeCell ref="A21:A28"/>
    <mergeCell ref="B21:B28"/>
    <mergeCell ref="C21:C28"/>
    <mergeCell ref="D15:D20"/>
    <mergeCell ref="H15:H20"/>
    <mergeCell ref="I15:I20"/>
    <mergeCell ref="M15:M20"/>
    <mergeCell ref="E15:E20"/>
    <mergeCell ref="F15:F20"/>
    <mergeCell ref="G15:G20"/>
    <mergeCell ref="D21:D28"/>
    <mergeCell ref="A33:A41"/>
    <mergeCell ref="B33:B41"/>
    <mergeCell ref="C33:C41"/>
    <mergeCell ref="D33:D41"/>
    <mergeCell ref="A29:A32"/>
    <mergeCell ref="B29:B32"/>
    <mergeCell ref="C29:C32"/>
    <mergeCell ref="D29:D32"/>
    <mergeCell ref="E29:E32"/>
    <mergeCell ref="F29:F32"/>
    <mergeCell ref="I52:I53"/>
    <mergeCell ref="A50:A51"/>
    <mergeCell ref="B50:B51"/>
    <mergeCell ref="C50:C51"/>
    <mergeCell ref="D50:D51"/>
    <mergeCell ref="F44:F45"/>
    <mergeCell ref="D42:D43"/>
    <mergeCell ref="E42:E43"/>
    <mergeCell ref="I54:I55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M54:M55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A62:A65"/>
    <mergeCell ref="B62:B65"/>
    <mergeCell ref="C62:C65"/>
    <mergeCell ref="D62:D65"/>
    <mergeCell ref="E62:E65"/>
    <mergeCell ref="F62:F65"/>
    <mergeCell ref="G62:G65"/>
    <mergeCell ref="H62:H65"/>
  </mergeCells>
  <printOptions/>
  <pageMargins left="0.6" right="0.4" top="0.6" bottom="0.23" header="0.5" footer="0.2"/>
  <pageSetup fitToHeight="3" horizontalDpi="600" verticalDpi="600" orientation="landscape" paperSize="9" scale="54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90" zoomScaleSheetLayoutView="90" workbookViewId="0" topLeftCell="A46">
      <selection activeCell="K59" sqref="K59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7.7109375" style="0" customWidth="1"/>
    <col min="4" max="4" width="23.8515625" style="0" customWidth="1"/>
    <col min="5" max="5" width="28.28125" style="0" customWidth="1"/>
    <col min="6" max="6" width="20.28125" style="0" customWidth="1"/>
    <col min="7" max="7" width="30.140625" style="0" customWidth="1"/>
    <col min="8" max="8" width="12.57421875" style="0" customWidth="1"/>
    <col min="9" max="9" width="15.8515625" style="0" customWidth="1"/>
    <col min="10" max="10" width="11.28125" style="0" customWidth="1"/>
    <col min="11" max="11" width="16.00390625" style="0" customWidth="1"/>
    <col min="12" max="12" width="14.8515625" style="0" customWidth="1"/>
    <col min="13" max="13" width="17.7109375" style="0" customWidth="1"/>
    <col min="14" max="14" width="36.57421875" style="0" customWidth="1"/>
    <col min="16" max="16" width="17.281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"/>
    </row>
    <row r="6" spans="1:14" ht="13.5">
      <c r="A6" s="89" t="s">
        <v>92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2"/>
    </row>
    <row r="7" ht="9" customHeight="1">
      <c r="N7" s="5" t="s">
        <v>17</v>
      </c>
    </row>
    <row r="8" spans="1:14" ht="13.5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6"/>
    </row>
    <row r="9" spans="1:14" s="27" customFormat="1" ht="13.5">
      <c r="A9" s="91" t="s">
        <v>89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6"/>
    </row>
    <row r="10" spans="1:14" ht="13.5">
      <c r="A10" s="80" t="s">
        <v>19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"/>
    </row>
    <row r="11" ht="13.5">
      <c r="N11" s="5"/>
    </row>
    <row r="12" spans="1:14" s="8" customFormat="1" ht="35.25" customHeight="1">
      <c r="A12" s="81" t="s">
        <v>16</v>
      </c>
      <c r="B12" s="81" t="s">
        <v>4</v>
      </c>
      <c r="C12" s="81" t="s">
        <v>21</v>
      </c>
      <c r="D12" s="81" t="s">
        <v>6</v>
      </c>
      <c r="E12" s="81" t="s">
        <v>5</v>
      </c>
      <c r="F12" s="81" t="s">
        <v>7</v>
      </c>
      <c r="G12" s="81" t="s">
        <v>8</v>
      </c>
      <c r="H12" s="81"/>
      <c r="I12" s="81"/>
      <c r="J12" s="81" t="s">
        <v>12</v>
      </c>
      <c r="K12" s="81"/>
      <c r="L12" s="81"/>
      <c r="M12" s="81" t="s">
        <v>15</v>
      </c>
      <c r="N12" s="7" t="s">
        <v>20</v>
      </c>
    </row>
    <row r="13" spans="1:14" s="8" customFormat="1" ht="19.5">
      <c r="A13" s="81"/>
      <c r="B13" s="81"/>
      <c r="C13" s="81"/>
      <c r="D13" s="81"/>
      <c r="E13" s="81"/>
      <c r="F13" s="81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81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30" customHeight="1">
      <c r="A15" s="92">
        <v>1</v>
      </c>
      <c r="B15" s="95">
        <v>43413</v>
      </c>
      <c r="C15" s="98">
        <v>11</v>
      </c>
      <c r="D15" s="101" t="s">
        <v>38</v>
      </c>
      <c r="E15" s="101" t="s">
        <v>37</v>
      </c>
      <c r="F15" s="98" t="s">
        <v>23</v>
      </c>
      <c r="G15" s="104" t="s">
        <v>60</v>
      </c>
      <c r="H15" s="107">
        <v>23850</v>
      </c>
      <c r="I15" s="101" t="s">
        <v>61</v>
      </c>
      <c r="J15" s="38" t="s">
        <v>24</v>
      </c>
      <c r="K15" s="43">
        <v>43459</v>
      </c>
      <c r="L15" s="45">
        <v>23850</v>
      </c>
      <c r="M15" s="78">
        <f>L15-L16+L17-L18+L19-L20</f>
        <v>0</v>
      </c>
      <c r="N15" s="7"/>
    </row>
    <row r="16" spans="1:14" s="8" customFormat="1" ht="30" customHeight="1">
      <c r="A16" s="93"/>
      <c r="B16" s="96"/>
      <c r="C16" s="99"/>
      <c r="D16" s="102"/>
      <c r="E16" s="102"/>
      <c r="F16" s="99"/>
      <c r="G16" s="105"/>
      <c r="H16" s="108"/>
      <c r="I16" s="102"/>
      <c r="J16" s="38" t="s">
        <v>25</v>
      </c>
      <c r="K16" s="43">
        <v>43510</v>
      </c>
      <c r="L16" s="45">
        <v>23850</v>
      </c>
      <c r="M16" s="79"/>
      <c r="N16" s="7"/>
    </row>
    <row r="17" spans="1:14" s="8" customFormat="1" ht="30" customHeight="1">
      <c r="A17" s="93"/>
      <c r="B17" s="96"/>
      <c r="C17" s="99"/>
      <c r="D17" s="102"/>
      <c r="E17" s="102"/>
      <c r="F17" s="99"/>
      <c r="G17" s="105"/>
      <c r="H17" s="108"/>
      <c r="I17" s="102"/>
      <c r="J17" s="38" t="s">
        <v>24</v>
      </c>
      <c r="K17" s="46" t="s">
        <v>87</v>
      </c>
      <c r="L17" s="45">
        <f>6000+15000+2850</f>
        <v>23850</v>
      </c>
      <c r="M17" s="79"/>
      <c r="N17" s="7"/>
    </row>
    <row r="18" spans="1:14" s="8" customFormat="1" ht="30" customHeight="1">
      <c r="A18" s="93"/>
      <c r="B18" s="96"/>
      <c r="C18" s="99"/>
      <c r="D18" s="102"/>
      <c r="E18" s="102"/>
      <c r="F18" s="99"/>
      <c r="G18" s="105"/>
      <c r="H18" s="108"/>
      <c r="I18" s="102"/>
      <c r="J18" s="38" t="s">
        <v>25</v>
      </c>
      <c r="K18" s="43">
        <v>43545</v>
      </c>
      <c r="L18" s="45">
        <v>5000</v>
      </c>
      <c r="M18" s="79"/>
      <c r="N18" s="7"/>
    </row>
    <row r="19" spans="1:14" s="8" customFormat="1" ht="30" customHeight="1">
      <c r="A19" s="93"/>
      <c r="B19" s="96"/>
      <c r="C19" s="99"/>
      <c r="D19" s="102"/>
      <c r="E19" s="102"/>
      <c r="F19" s="99"/>
      <c r="G19" s="105"/>
      <c r="H19" s="108"/>
      <c r="I19" s="102"/>
      <c r="J19" s="38" t="s">
        <v>24</v>
      </c>
      <c r="K19" s="43">
        <v>43559</v>
      </c>
      <c r="L19" s="45">
        <v>5000</v>
      </c>
      <c r="M19" s="79"/>
      <c r="N19" s="7"/>
    </row>
    <row r="20" spans="1:14" s="8" customFormat="1" ht="30" customHeight="1">
      <c r="A20" s="94"/>
      <c r="B20" s="97"/>
      <c r="C20" s="100"/>
      <c r="D20" s="103"/>
      <c r="E20" s="103"/>
      <c r="F20" s="100"/>
      <c r="G20" s="106"/>
      <c r="H20" s="109"/>
      <c r="I20" s="103"/>
      <c r="J20" s="38" t="s">
        <v>25</v>
      </c>
      <c r="K20" s="43">
        <v>43566</v>
      </c>
      <c r="L20" s="45">
        <v>23850</v>
      </c>
      <c r="M20" s="76"/>
      <c r="N20" s="7"/>
    </row>
    <row r="21" spans="1:16" s="8" customFormat="1" ht="30" customHeight="1">
      <c r="A21" s="92">
        <v>2</v>
      </c>
      <c r="B21" s="95">
        <v>43413</v>
      </c>
      <c r="C21" s="98">
        <v>12</v>
      </c>
      <c r="D21" s="101" t="s">
        <v>38</v>
      </c>
      <c r="E21" s="101" t="s">
        <v>37</v>
      </c>
      <c r="F21" s="98" t="s">
        <v>23</v>
      </c>
      <c r="G21" s="104" t="s">
        <v>63</v>
      </c>
      <c r="H21" s="107">
        <v>23700</v>
      </c>
      <c r="I21" s="101" t="s">
        <v>61</v>
      </c>
      <c r="J21" s="38" t="s">
        <v>24</v>
      </c>
      <c r="K21" s="43">
        <v>43459</v>
      </c>
      <c r="L21" s="44">
        <v>23700</v>
      </c>
      <c r="M21" s="77">
        <f>L21+L22-L23-L24+L25-L26+L27-L28</f>
        <v>0</v>
      </c>
      <c r="N21" s="7"/>
      <c r="P21" s="47"/>
    </row>
    <row r="22" spans="1:14" s="8" customFormat="1" ht="30" customHeight="1">
      <c r="A22" s="93"/>
      <c r="B22" s="96"/>
      <c r="C22" s="99"/>
      <c r="D22" s="102"/>
      <c r="E22" s="102"/>
      <c r="F22" s="99"/>
      <c r="G22" s="105"/>
      <c r="H22" s="108"/>
      <c r="I22" s="102"/>
      <c r="J22" s="38" t="s">
        <v>24</v>
      </c>
      <c r="K22" s="43">
        <v>43495</v>
      </c>
      <c r="L22" s="44">
        <v>23700</v>
      </c>
      <c r="M22" s="71"/>
      <c r="N22" s="7"/>
    </row>
    <row r="23" spans="1:14" s="8" customFormat="1" ht="30" customHeight="1">
      <c r="A23" s="93"/>
      <c r="B23" s="96"/>
      <c r="C23" s="99"/>
      <c r="D23" s="102"/>
      <c r="E23" s="102"/>
      <c r="F23" s="99"/>
      <c r="G23" s="105"/>
      <c r="H23" s="108"/>
      <c r="I23" s="102"/>
      <c r="J23" s="38" t="s">
        <v>25</v>
      </c>
      <c r="K23" s="43">
        <v>43483</v>
      </c>
      <c r="L23" s="45">
        <v>23700</v>
      </c>
      <c r="M23" s="71"/>
      <c r="N23" s="7"/>
    </row>
    <row r="24" spans="1:14" s="8" customFormat="1" ht="30" customHeight="1">
      <c r="A24" s="93"/>
      <c r="B24" s="96"/>
      <c r="C24" s="99"/>
      <c r="D24" s="102"/>
      <c r="E24" s="102"/>
      <c r="F24" s="99"/>
      <c r="G24" s="105"/>
      <c r="H24" s="108"/>
      <c r="I24" s="102"/>
      <c r="J24" s="38" t="s">
        <v>25</v>
      </c>
      <c r="K24" s="46" t="s">
        <v>82</v>
      </c>
      <c r="L24" s="45">
        <f>6000+17700</f>
        <v>23700</v>
      </c>
      <c r="M24" s="71"/>
      <c r="N24" s="7"/>
    </row>
    <row r="25" spans="1:14" s="8" customFormat="1" ht="30" customHeight="1">
      <c r="A25" s="93"/>
      <c r="B25" s="96"/>
      <c r="C25" s="99"/>
      <c r="D25" s="102"/>
      <c r="E25" s="102"/>
      <c r="F25" s="99"/>
      <c r="G25" s="105"/>
      <c r="H25" s="108"/>
      <c r="I25" s="102"/>
      <c r="J25" s="50" t="s">
        <v>24</v>
      </c>
      <c r="K25" s="48" t="s">
        <v>91</v>
      </c>
      <c r="L25" s="49">
        <f>3150+16000+6500+2500</f>
        <v>28150</v>
      </c>
      <c r="M25" s="71"/>
      <c r="N25" s="7"/>
    </row>
    <row r="26" spans="1:14" s="8" customFormat="1" ht="30" customHeight="1">
      <c r="A26" s="93"/>
      <c r="B26" s="96"/>
      <c r="C26" s="99"/>
      <c r="D26" s="102"/>
      <c r="E26" s="102"/>
      <c r="F26" s="99"/>
      <c r="G26" s="105"/>
      <c r="H26" s="108"/>
      <c r="I26" s="102"/>
      <c r="J26" s="51" t="s">
        <v>25</v>
      </c>
      <c r="K26" s="46">
        <v>43542</v>
      </c>
      <c r="L26" s="45">
        <v>19150</v>
      </c>
      <c r="M26" s="71"/>
      <c r="N26" s="7"/>
    </row>
    <row r="27" spans="1:14" s="8" customFormat="1" ht="30" customHeight="1">
      <c r="A27" s="93"/>
      <c r="B27" s="96"/>
      <c r="C27" s="99"/>
      <c r="D27" s="102"/>
      <c r="E27" s="102"/>
      <c r="F27" s="99"/>
      <c r="G27" s="105"/>
      <c r="H27" s="108"/>
      <c r="I27" s="102"/>
      <c r="J27" s="50" t="s">
        <v>24</v>
      </c>
      <c r="K27" s="46" t="s">
        <v>93</v>
      </c>
      <c r="L27" s="45">
        <f>12000+2700</f>
        <v>14700</v>
      </c>
      <c r="M27" s="71"/>
      <c r="N27" s="7"/>
    </row>
    <row r="28" spans="1:14" s="8" customFormat="1" ht="30" customHeight="1">
      <c r="A28" s="94"/>
      <c r="B28" s="97"/>
      <c r="C28" s="100"/>
      <c r="D28" s="103"/>
      <c r="E28" s="103"/>
      <c r="F28" s="100"/>
      <c r="G28" s="106"/>
      <c r="H28" s="109"/>
      <c r="I28" s="103"/>
      <c r="J28" s="51" t="s">
        <v>25</v>
      </c>
      <c r="K28" s="46">
        <v>43566</v>
      </c>
      <c r="L28" s="45">
        <v>23700</v>
      </c>
      <c r="M28" s="72"/>
      <c r="N28" s="7"/>
    </row>
    <row r="29" spans="1:14" s="8" customFormat="1" ht="30" customHeight="1">
      <c r="A29" s="92">
        <v>3</v>
      </c>
      <c r="B29" s="95">
        <v>43413</v>
      </c>
      <c r="C29" s="98">
        <v>13</v>
      </c>
      <c r="D29" s="101" t="s">
        <v>38</v>
      </c>
      <c r="E29" s="101" t="s">
        <v>37</v>
      </c>
      <c r="F29" s="98" t="s">
        <v>23</v>
      </c>
      <c r="G29" s="104" t="s">
        <v>65</v>
      </c>
      <c r="H29" s="107">
        <v>23500</v>
      </c>
      <c r="I29" s="101" t="s">
        <v>61</v>
      </c>
      <c r="J29" s="38" t="s">
        <v>24</v>
      </c>
      <c r="K29" s="43">
        <v>43459</v>
      </c>
      <c r="L29" s="44">
        <v>23500</v>
      </c>
      <c r="M29" s="77">
        <f>L29+L30-L31-L32</f>
        <v>0</v>
      </c>
      <c r="N29" s="7"/>
    </row>
    <row r="30" spans="1:14" s="8" customFormat="1" ht="30" customHeight="1">
      <c r="A30" s="93"/>
      <c r="B30" s="96"/>
      <c r="C30" s="99"/>
      <c r="D30" s="102"/>
      <c r="E30" s="102"/>
      <c r="F30" s="99"/>
      <c r="G30" s="105"/>
      <c r="H30" s="108"/>
      <c r="I30" s="102"/>
      <c r="J30" s="38" t="s">
        <v>24</v>
      </c>
      <c r="K30" s="43">
        <v>43495</v>
      </c>
      <c r="L30" s="44">
        <v>23500</v>
      </c>
      <c r="M30" s="71"/>
      <c r="N30" s="7"/>
    </row>
    <row r="31" spans="1:14" s="8" customFormat="1" ht="30" customHeight="1">
      <c r="A31" s="93"/>
      <c r="B31" s="96"/>
      <c r="C31" s="99"/>
      <c r="D31" s="102"/>
      <c r="E31" s="102"/>
      <c r="F31" s="99"/>
      <c r="G31" s="105"/>
      <c r="H31" s="108"/>
      <c r="I31" s="102"/>
      <c r="J31" s="38" t="s">
        <v>25</v>
      </c>
      <c r="K31" s="46" t="s">
        <v>83</v>
      </c>
      <c r="L31" s="44">
        <v>23500</v>
      </c>
      <c r="M31" s="71"/>
      <c r="N31" s="7"/>
    </row>
    <row r="32" spans="1:14" s="8" customFormat="1" ht="30" customHeight="1">
      <c r="A32" s="94"/>
      <c r="B32" s="97"/>
      <c r="C32" s="100"/>
      <c r="D32" s="103"/>
      <c r="E32" s="103"/>
      <c r="F32" s="100"/>
      <c r="G32" s="106"/>
      <c r="H32" s="109"/>
      <c r="I32" s="103"/>
      <c r="J32" s="38" t="s">
        <v>25</v>
      </c>
      <c r="K32" s="46" t="s">
        <v>104</v>
      </c>
      <c r="L32" s="44">
        <f>15000+8500</f>
        <v>23500</v>
      </c>
      <c r="M32" s="72"/>
      <c r="N32" s="7"/>
    </row>
    <row r="33" spans="1:14" s="8" customFormat="1" ht="30" customHeight="1">
      <c r="A33" s="92">
        <v>4</v>
      </c>
      <c r="B33" s="95">
        <v>43413</v>
      </c>
      <c r="C33" s="98">
        <v>14</v>
      </c>
      <c r="D33" s="101" t="s">
        <v>38</v>
      </c>
      <c r="E33" s="101" t="s">
        <v>37</v>
      </c>
      <c r="F33" s="98" t="s">
        <v>23</v>
      </c>
      <c r="G33" s="104" t="s">
        <v>67</v>
      </c>
      <c r="H33" s="107">
        <v>23000</v>
      </c>
      <c r="I33" s="101" t="s">
        <v>61</v>
      </c>
      <c r="J33" s="38" t="s">
        <v>24</v>
      </c>
      <c r="K33" s="43">
        <v>43437</v>
      </c>
      <c r="L33" s="44">
        <v>23000</v>
      </c>
      <c r="M33" s="77">
        <f>L33+L34-L35+L36-L37+L38-L39+L40-L41</f>
        <v>0</v>
      </c>
      <c r="N33" s="7"/>
    </row>
    <row r="34" spans="1:14" s="8" customFormat="1" ht="30" customHeight="1">
      <c r="A34" s="93"/>
      <c r="B34" s="96"/>
      <c r="C34" s="99"/>
      <c r="D34" s="102"/>
      <c r="E34" s="102"/>
      <c r="F34" s="99"/>
      <c r="G34" s="105"/>
      <c r="H34" s="108"/>
      <c r="I34" s="102"/>
      <c r="J34" s="38" t="s">
        <v>24</v>
      </c>
      <c r="K34" s="46" t="s">
        <v>77</v>
      </c>
      <c r="L34" s="44">
        <f>5000+15000</f>
        <v>20000</v>
      </c>
      <c r="M34" s="71"/>
      <c r="N34" s="7"/>
    </row>
    <row r="35" spans="1:14" s="8" customFormat="1" ht="30" customHeight="1">
      <c r="A35" s="93"/>
      <c r="B35" s="96"/>
      <c r="C35" s="99"/>
      <c r="D35" s="102"/>
      <c r="E35" s="102"/>
      <c r="F35" s="99"/>
      <c r="G35" s="105"/>
      <c r="H35" s="108"/>
      <c r="I35" s="102"/>
      <c r="J35" s="38" t="s">
        <v>25</v>
      </c>
      <c r="K35" s="43">
        <v>43489</v>
      </c>
      <c r="L35" s="45">
        <v>20000</v>
      </c>
      <c r="M35" s="71"/>
      <c r="N35" s="7"/>
    </row>
    <row r="36" spans="1:14" s="8" customFormat="1" ht="30" customHeight="1">
      <c r="A36" s="93"/>
      <c r="B36" s="96"/>
      <c r="C36" s="99"/>
      <c r="D36" s="102"/>
      <c r="E36" s="102"/>
      <c r="F36" s="99"/>
      <c r="G36" s="105"/>
      <c r="H36" s="108"/>
      <c r="I36" s="102"/>
      <c r="J36" s="38" t="s">
        <v>24</v>
      </c>
      <c r="K36" s="46" t="s">
        <v>85</v>
      </c>
      <c r="L36" s="44">
        <f>6000+6000</f>
        <v>12000</v>
      </c>
      <c r="M36" s="71"/>
      <c r="N36" s="7"/>
    </row>
    <row r="37" spans="1:14" s="8" customFormat="1" ht="30" customHeight="1">
      <c r="A37" s="93"/>
      <c r="B37" s="96"/>
      <c r="C37" s="99"/>
      <c r="D37" s="102"/>
      <c r="E37" s="102"/>
      <c r="F37" s="99"/>
      <c r="G37" s="105"/>
      <c r="H37" s="108"/>
      <c r="I37" s="102"/>
      <c r="J37" s="38" t="s">
        <v>25</v>
      </c>
      <c r="K37" s="46" t="s">
        <v>84</v>
      </c>
      <c r="L37" s="45">
        <f>23000+6000</f>
        <v>29000</v>
      </c>
      <c r="M37" s="71"/>
      <c r="N37" s="7"/>
    </row>
    <row r="38" spans="1:14" s="8" customFormat="1" ht="30" customHeight="1">
      <c r="A38" s="93"/>
      <c r="B38" s="96"/>
      <c r="C38" s="99"/>
      <c r="D38" s="102"/>
      <c r="E38" s="102"/>
      <c r="F38" s="99"/>
      <c r="G38" s="105"/>
      <c r="H38" s="108"/>
      <c r="I38" s="102"/>
      <c r="J38" s="38" t="s">
        <v>24</v>
      </c>
      <c r="K38" s="46">
        <v>43525</v>
      </c>
      <c r="L38" s="45">
        <v>17000</v>
      </c>
      <c r="M38" s="71"/>
      <c r="N38" s="7"/>
    </row>
    <row r="39" spans="1:14" s="8" customFormat="1" ht="30" customHeight="1">
      <c r="A39" s="93"/>
      <c r="B39" s="96"/>
      <c r="C39" s="99"/>
      <c r="D39" s="102"/>
      <c r="E39" s="102"/>
      <c r="F39" s="99"/>
      <c r="G39" s="105"/>
      <c r="H39" s="108"/>
      <c r="I39" s="102"/>
      <c r="J39" s="38" t="s">
        <v>25</v>
      </c>
      <c r="K39" s="46">
        <v>43543</v>
      </c>
      <c r="L39" s="45">
        <v>23000</v>
      </c>
      <c r="M39" s="71"/>
      <c r="N39" s="7"/>
    </row>
    <row r="40" spans="1:14" s="8" customFormat="1" ht="30" customHeight="1">
      <c r="A40" s="93"/>
      <c r="B40" s="96"/>
      <c r="C40" s="99"/>
      <c r="D40" s="102"/>
      <c r="E40" s="102"/>
      <c r="F40" s="99"/>
      <c r="G40" s="105"/>
      <c r="H40" s="108"/>
      <c r="I40" s="102"/>
      <c r="J40" s="38" t="s">
        <v>24</v>
      </c>
      <c r="K40" s="46">
        <v>43559</v>
      </c>
      <c r="L40" s="45">
        <f>2300+5000</f>
        <v>7300</v>
      </c>
      <c r="M40" s="71"/>
      <c r="N40" s="7"/>
    </row>
    <row r="41" spans="1:14" s="8" customFormat="1" ht="30" customHeight="1">
      <c r="A41" s="94"/>
      <c r="B41" s="97"/>
      <c r="C41" s="100"/>
      <c r="D41" s="103"/>
      <c r="E41" s="103"/>
      <c r="F41" s="100"/>
      <c r="G41" s="106"/>
      <c r="H41" s="109"/>
      <c r="I41" s="103"/>
      <c r="J41" s="38" t="s">
        <v>25</v>
      </c>
      <c r="K41" s="46">
        <v>43571</v>
      </c>
      <c r="L41" s="45">
        <v>7300</v>
      </c>
      <c r="M41" s="72"/>
      <c r="N41" s="7"/>
    </row>
    <row r="42" spans="1:14" s="8" customFormat="1" ht="30" customHeight="1">
      <c r="A42" s="86">
        <v>5</v>
      </c>
      <c r="B42" s="73">
        <v>43458</v>
      </c>
      <c r="C42" s="74">
        <v>15</v>
      </c>
      <c r="D42" s="75" t="s">
        <v>38</v>
      </c>
      <c r="E42" s="75" t="s">
        <v>37</v>
      </c>
      <c r="F42" s="74" t="s">
        <v>23</v>
      </c>
      <c r="G42" s="110" t="s">
        <v>69</v>
      </c>
      <c r="H42" s="111">
        <v>8950</v>
      </c>
      <c r="I42" s="75" t="s">
        <v>86</v>
      </c>
      <c r="J42" s="38" t="s">
        <v>24</v>
      </c>
      <c r="K42" s="43">
        <v>43459</v>
      </c>
      <c r="L42" s="40">
        <v>8950</v>
      </c>
      <c r="M42" s="112">
        <f>L42-L43</f>
        <v>0</v>
      </c>
      <c r="N42" s="7"/>
    </row>
    <row r="43" spans="1:14" s="8" customFormat="1" ht="30" customHeight="1">
      <c r="A43" s="86"/>
      <c r="B43" s="73"/>
      <c r="C43" s="74"/>
      <c r="D43" s="75"/>
      <c r="E43" s="75"/>
      <c r="F43" s="74"/>
      <c r="G43" s="110"/>
      <c r="H43" s="111"/>
      <c r="I43" s="75"/>
      <c r="J43" s="38" t="s">
        <v>25</v>
      </c>
      <c r="K43" s="43">
        <v>43480</v>
      </c>
      <c r="L43" s="45">
        <v>8950</v>
      </c>
      <c r="M43" s="112"/>
      <c r="N43" s="7"/>
    </row>
    <row r="44" spans="1:14" s="8" customFormat="1" ht="30" customHeight="1">
      <c r="A44" s="86">
        <v>6</v>
      </c>
      <c r="B44" s="73">
        <v>43458</v>
      </c>
      <c r="C44" s="74">
        <v>16</v>
      </c>
      <c r="D44" s="75" t="s">
        <v>38</v>
      </c>
      <c r="E44" s="75" t="s">
        <v>37</v>
      </c>
      <c r="F44" s="74" t="s">
        <v>23</v>
      </c>
      <c r="G44" s="110" t="s">
        <v>71</v>
      </c>
      <c r="H44" s="111">
        <v>10000</v>
      </c>
      <c r="I44" s="75" t="s">
        <v>86</v>
      </c>
      <c r="J44" s="38" t="s">
        <v>24</v>
      </c>
      <c r="K44" s="43">
        <v>43459</v>
      </c>
      <c r="L44" s="40">
        <v>10000</v>
      </c>
      <c r="M44" s="112">
        <f>L44-L45</f>
        <v>0</v>
      </c>
      <c r="N44" s="7"/>
    </row>
    <row r="45" spans="1:14" s="8" customFormat="1" ht="30" customHeight="1">
      <c r="A45" s="86"/>
      <c r="B45" s="73"/>
      <c r="C45" s="74"/>
      <c r="D45" s="75"/>
      <c r="E45" s="75"/>
      <c r="F45" s="74"/>
      <c r="G45" s="110"/>
      <c r="H45" s="111"/>
      <c r="I45" s="75"/>
      <c r="J45" s="38" t="s">
        <v>25</v>
      </c>
      <c r="K45" s="43">
        <v>43480</v>
      </c>
      <c r="L45" s="45">
        <v>10000</v>
      </c>
      <c r="M45" s="112"/>
      <c r="N45" s="7"/>
    </row>
    <row r="46" spans="1:14" s="8" customFormat="1" ht="30" customHeight="1">
      <c r="A46" s="86">
        <v>7</v>
      </c>
      <c r="B46" s="73">
        <v>43458</v>
      </c>
      <c r="C46" s="74">
        <v>17</v>
      </c>
      <c r="D46" s="75" t="s">
        <v>38</v>
      </c>
      <c r="E46" s="75" t="s">
        <v>37</v>
      </c>
      <c r="F46" s="74" t="s">
        <v>23</v>
      </c>
      <c r="G46" s="110" t="s">
        <v>73</v>
      </c>
      <c r="H46" s="111">
        <v>12000</v>
      </c>
      <c r="I46" s="75" t="s">
        <v>86</v>
      </c>
      <c r="J46" s="38" t="s">
        <v>24</v>
      </c>
      <c r="K46" s="43">
        <v>43459</v>
      </c>
      <c r="L46" s="40">
        <v>12000</v>
      </c>
      <c r="M46" s="112">
        <f>L46-L47</f>
        <v>0</v>
      </c>
      <c r="N46" s="7"/>
    </row>
    <row r="47" spans="1:14" s="8" customFormat="1" ht="30" customHeight="1">
      <c r="A47" s="86"/>
      <c r="B47" s="73"/>
      <c r="C47" s="74"/>
      <c r="D47" s="75"/>
      <c r="E47" s="75"/>
      <c r="F47" s="74"/>
      <c r="G47" s="110"/>
      <c r="H47" s="111"/>
      <c r="I47" s="75"/>
      <c r="J47" s="38" t="s">
        <v>25</v>
      </c>
      <c r="K47" s="43">
        <v>43480</v>
      </c>
      <c r="L47" s="45">
        <v>12000</v>
      </c>
      <c r="M47" s="112"/>
      <c r="N47" s="7"/>
    </row>
    <row r="48" spans="1:14" s="8" customFormat="1" ht="30" customHeight="1">
      <c r="A48" s="86">
        <v>8</v>
      </c>
      <c r="B48" s="73">
        <v>43496</v>
      </c>
      <c r="C48" s="74">
        <v>18</v>
      </c>
      <c r="D48" s="75" t="s">
        <v>38</v>
      </c>
      <c r="E48" s="75" t="s">
        <v>37</v>
      </c>
      <c r="F48" s="74" t="s">
        <v>23</v>
      </c>
      <c r="G48" s="110" t="s">
        <v>78</v>
      </c>
      <c r="H48" s="111">
        <v>10000</v>
      </c>
      <c r="I48" s="75" t="s">
        <v>79</v>
      </c>
      <c r="J48" s="38" t="s">
        <v>24</v>
      </c>
      <c r="K48" s="43">
        <v>43496</v>
      </c>
      <c r="L48" s="40">
        <v>10000</v>
      </c>
      <c r="M48" s="112">
        <f>L48-L49</f>
        <v>0</v>
      </c>
      <c r="N48" s="7"/>
    </row>
    <row r="49" spans="1:14" s="8" customFormat="1" ht="30" customHeight="1">
      <c r="A49" s="86"/>
      <c r="B49" s="73"/>
      <c r="C49" s="74"/>
      <c r="D49" s="75"/>
      <c r="E49" s="75"/>
      <c r="F49" s="74"/>
      <c r="G49" s="110"/>
      <c r="H49" s="111"/>
      <c r="I49" s="75"/>
      <c r="J49" s="38" t="s">
        <v>25</v>
      </c>
      <c r="K49" s="43">
        <v>43503</v>
      </c>
      <c r="L49" s="45">
        <v>10000</v>
      </c>
      <c r="M49" s="112"/>
      <c r="N49" s="7"/>
    </row>
    <row r="50" spans="1:14" s="8" customFormat="1" ht="30" customHeight="1">
      <c r="A50" s="86">
        <v>9</v>
      </c>
      <c r="B50" s="73">
        <v>43577</v>
      </c>
      <c r="C50" s="74">
        <v>19</v>
      </c>
      <c r="D50" s="75" t="s">
        <v>38</v>
      </c>
      <c r="E50" s="75" t="s">
        <v>37</v>
      </c>
      <c r="F50" s="74" t="s">
        <v>23</v>
      </c>
      <c r="G50" s="110" t="s">
        <v>94</v>
      </c>
      <c r="H50" s="111">
        <v>8000</v>
      </c>
      <c r="I50" s="75" t="s">
        <v>95</v>
      </c>
      <c r="J50" s="38" t="s">
        <v>24</v>
      </c>
      <c r="K50" s="43">
        <v>43577</v>
      </c>
      <c r="L50" s="40">
        <v>8000</v>
      </c>
      <c r="M50" s="112">
        <f>L50-L51</f>
        <v>8000</v>
      </c>
      <c r="N50" s="7"/>
    </row>
    <row r="51" spans="1:14" s="8" customFormat="1" ht="30" customHeight="1">
      <c r="A51" s="86"/>
      <c r="B51" s="73"/>
      <c r="C51" s="74"/>
      <c r="D51" s="75"/>
      <c r="E51" s="75"/>
      <c r="F51" s="74"/>
      <c r="G51" s="110"/>
      <c r="H51" s="111"/>
      <c r="I51" s="75"/>
      <c r="J51" s="38" t="s">
        <v>25</v>
      </c>
      <c r="K51" s="43"/>
      <c r="L51" s="45"/>
      <c r="M51" s="112"/>
      <c r="N51" s="7"/>
    </row>
    <row r="52" spans="1:14" s="8" customFormat="1" ht="30" customHeight="1">
      <c r="A52" s="86">
        <v>10</v>
      </c>
      <c r="B52" s="73">
        <v>43577</v>
      </c>
      <c r="C52" s="74">
        <v>20</v>
      </c>
      <c r="D52" s="75" t="s">
        <v>38</v>
      </c>
      <c r="E52" s="75" t="s">
        <v>37</v>
      </c>
      <c r="F52" s="74" t="s">
        <v>23</v>
      </c>
      <c r="G52" s="110" t="s">
        <v>96</v>
      </c>
      <c r="H52" s="111">
        <v>10000</v>
      </c>
      <c r="I52" s="75" t="s">
        <v>95</v>
      </c>
      <c r="J52" s="38" t="s">
        <v>24</v>
      </c>
      <c r="K52" s="43">
        <v>43577</v>
      </c>
      <c r="L52" s="40">
        <v>10000</v>
      </c>
      <c r="M52" s="112">
        <f>L52-L53</f>
        <v>10000</v>
      </c>
      <c r="N52" s="7"/>
    </row>
    <row r="53" spans="1:14" s="8" customFormat="1" ht="30" customHeight="1">
      <c r="A53" s="86"/>
      <c r="B53" s="73"/>
      <c r="C53" s="74"/>
      <c r="D53" s="75"/>
      <c r="E53" s="75"/>
      <c r="F53" s="74"/>
      <c r="G53" s="110"/>
      <c r="H53" s="111"/>
      <c r="I53" s="75"/>
      <c r="J53" s="38" t="s">
        <v>25</v>
      </c>
      <c r="K53" s="43"/>
      <c r="L53" s="45"/>
      <c r="M53" s="112"/>
      <c r="N53" s="7"/>
    </row>
    <row r="54" spans="1:14" s="8" customFormat="1" ht="30" customHeight="1">
      <c r="A54" s="86">
        <v>11</v>
      </c>
      <c r="B54" s="73">
        <v>43577</v>
      </c>
      <c r="C54" s="74">
        <v>21</v>
      </c>
      <c r="D54" s="75" t="s">
        <v>38</v>
      </c>
      <c r="E54" s="75" t="s">
        <v>37</v>
      </c>
      <c r="F54" s="74" t="s">
        <v>23</v>
      </c>
      <c r="G54" s="110" t="s">
        <v>97</v>
      </c>
      <c r="H54" s="111">
        <v>12000</v>
      </c>
      <c r="I54" s="75" t="s">
        <v>95</v>
      </c>
      <c r="J54" s="38" t="s">
        <v>24</v>
      </c>
      <c r="K54" s="43">
        <v>43577</v>
      </c>
      <c r="L54" s="40">
        <v>12000</v>
      </c>
      <c r="M54" s="112">
        <f>L54-L55</f>
        <v>12000</v>
      </c>
      <c r="N54" s="7"/>
    </row>
    <row r="55" spans="1:14" s="8" customFormat="1" ht="30" customHeight="1">
      <c r="A55" s="86"/>
      <c r="B55" s="73"/>
      <c r="C55" s="74"/>
      <c r="D55" s="75"/>
      <c r="E55" s="75"/>
      <c r="F55" s="74"/>
      <c r="G55" s="110"/>
      <c r="H55" s="111"/>
      <c r="I55" s="75"/>
      <c r="J55" s="38" t="s">
        <v>25</v>
      </c>
      <c r="K55" s="43"/>
      <c r="L55" s="45"/>
      <c r="M55" s="112"/>
      <c r="N55" s="7"/>
    </row>
    <row r="56" spans="1:14" s="8" customFormat="1" ht="30" customHeight="1">
      <c r="A56" s="86">
        <v>12</v>
      </c>
      <c r="B56" s="73">
        <v>43581</v>
      </c>
      <c r="C56" s="74">
        <v>22</v>
      </c>
      <c r="D56" s="75" t="s">
        <v>38</v>
      </c>
      <c r="E56" s="75" t="s">
        <v>37</v>
      </c>
      <c r="F56" s="74" t="s">
        <v>23</v>
      </c>
      <c r="G56" s="110" t="s">
        <v>98</v>
      </c>
      <c r="H56" s="111">
        <v>18000</v>
      </c>
      <c r="I56" s="75" t="s">
        <v>99</v>
      </c>
      <c r="J56" s="38" t="s">
        <v>24</v>
      </c>
      <c r="K56" s="43"/>
      <c r="L56" s="40"/>
      <c r="M56" s="112">
        <f>L56-L57</f>
        <v>0</v>
      </c>
      <c r="N56" s="7"/>
    </row>
    <row r="57" spans="1:14" s="8" customFormat="1" ht="30" customHeight="1">
      <c r="A57" s="86"/>
      <c r="B57" s="73"/>
      <c r="C57" s="74"/>
      <c r="D57" s="75"/>
      <c r="E57" s="75"/>
      <c r="F57" s="74"/>
      <c r="G57" s="110"/>
      <c r="H57" s="111"/>
      <c r="I57" s="75"/>
      <c r="J57" s="38" t="s">
        <v>25</v>
      </c>
      <c r="K57" s="43"/>
      <c r="L57" s="45"/>
      <c r="M57" s="112"/>
      <c r="N57" s="7"/>
    </row>
    <row r="58" spans="1:14" s="8" customFormat="1" ht="30" customHeight="1">
      <c r="A58" s="86">
        <v>13</v>
      </c>
      <c r="B58" s="73">
        <v>43581</v>
      </c>
      <c r="C58" s="74">
        <v>23</v>
      </c>
      <c r="D58" s="75" t="s">
        <v>38</v>
      </c>
      <c r="E58" s="75" t="s">
        <v>37</v>
      </c>
      <c r="F58" s="74" t="s">
        <v>23</v>
      </c>
      <c r="G58" s="110" t="s">
        <v>100</v>
      </c>
      <c r="H58" s="111">
        <v>18500</v>
      </c>
      <c r="I58" s="75" t="s">
        <v>99</v>
      </c>
      <c r="J58" s="38" t="s">
        <v>24</v>
      </c>
      <c r="K58" s="43"/>
      <c r="L58" s="40"/>
      <c r="M58" s="112">
        <f>L58-L59</f>
        <v>0</v>
      </c>
      <c r="N58" s="7"/>
    </row>
    <row r="59" spans="1:14" s="8" customFormat="1" ht="30" customHeight="1">
      <c r="A59" s="86"/>
      <c r="B59" s="73"/>
      <c r="C59" s="74"/>
      <c r="D59" s="75"/>
      <c r="E59" s="75"/>
      <c r="F59" s="74"/>
      <c r="G59" s="110"/>
      <c r="H59" s="111"/>
      <c r="I59" s="75"/>
      <c r="J59" s="38" t="s">
        <v>25</v>
      </c>
      <c r="K59" s="43"/>
      <c r="L59" s="45"/>
      <c r="M59" s="112"/>
      <c r="N59" s="7"/>
    </row>
    <row r="60" spans="1:14" s="8" customFormat="1" ht="30.75" customHeight="1">
      <c r="A60" s="86">
        <v>14</v>
      </c>
      <c r="B60" s="73">
        <v>43581</v>
      </c>
      <c r="C60" s="74">
        <v>24</v>
      </c>
      <c r="D60" s="75" t="s">
        <v>38</v>
      </c>
      <c r="E60" s="75" t="s">
        <v>37</v>
      </c>
      <c r="F60" s="74" t="s">
        <v>23</v>
      </c>
      <c r="G60" s="110" t="s">
        <v>101</v>
      </c>
      <c r="H60" s="111">
        <v>19000</v>
      </c>
      <c r="I60" s="75" t="s">
        <v>99</v>
      </c>
      <c r="J60" s="38" t="s">
        <v>24</v>
      </c>
      <c r="K60" s="43"/>
      <c r="L60" s="40"/>
      <c r="M60" s="112">
        <f>L60-L61</f>
        <v>0</v>
      </c>
      <c r="N60" s="7"/>
    </row>
    <row r="61" spans="1:14" s="8" customFormat="1" ht="30" customHeight="1">
      <c r="A61" s="86"/>
      <c r="B61" s="73"/>
      <c r="C61" s="74"/>
      <c r="D61" s="75"/>
      <c r="E61" s="75"/>
      <c r="F61" s="74"/>
      <c r="G61" s="110"/>
      <c r="H61" s="111"/>
      <c r="I61" s="75"/>
      <c r="J61" s="38" t="s">
        <v>25</v>
      </c>
      <c r="K61" s="43"/>
      <c r="L61" s="45"/>
      <c r="M61" s="112"/>
      <c r="N61" s="7"/>
    </row>
    <row r="62" spans="1:14" s="8" customFormat="1" ht="30" customHeight="1">
      <c r="A62" s="86">
        <v>15</v>
      </c>
      <c r="B62" s="73">
        <v>43581</v>
      </c>
      <c r="C62" s="74">
        <v>25</v>
      </c>
      <c r="D62" s="75" t="s">
        <v>38</v>
      </c>
      <c r="E62" s="75" t="s">
        <v>37</v>
      </c>
      <c r="F62" s="74" t="s">
        <v>23</v>
      </c>
      <c r="G62" s="110" t="s">
        <v>102</v>
      </c>
      <c r="H62" s="111">
        <v>19500</v>
      </c>
      <c r="I62" s="75" t="s">
        <v>99</v>
      </c>
      <c r="J62" s="38" t="s">
        <v>24</v>
      </c>
      <c r="K62" s="43">
        <v>43584</v>
      </c>
      <c r="L62" s="40">
        <v>10000</v>
      </c>
      <c r="M62" s="112">
        <f>L62-L63</f>
        <v>10000</v>
      </c>
      <c r="N62" s="7"/>
    </row>
    <row r="63" spans="1:14" s="8" customFormat="1" ht="30" customHeight="1">
      <c r="A63" s="86"/>
      <c r="B63" s="73"/>
      <c r="C63" s="74"/>
      <c r="D63" s="75"/>
      <c r="E63" s="75"/>
      <c r="F63" s="74"/>
      <c r="G63" s="110"/>
      <c r="H63" s="111"/>
      <c r="I63" s="75"/>
      <c r="J63" s="38" t="s">
        <v>25</v>
      </c>
      <c r="K63" s="43"/>
      <c r="L63" s="45"/>
      <c r="M63" s="112"/>
      <c r="N63" s="7"/>
    </row>
    <row r="64" spans="1:14" s="8" customFormat="1" ht="30" customHeight="1">
      <c r="A64" s="86">
        <v>16</v>
      </c>
      <c r="B64" s="73">
        <v>43581</v>
      </c>
      <c r="C64" s="74">
        <v>26</v>
      </c>
      <c r="D64" s="75" t="s">
        <v>38</v>
      </c>
      <c r="E64" s="75" t="s">
        <v>37</v>
      </c>
      <c r="F64" s="74" t="s">
        <v>23</v>
      </c>
      <c r="G64" s="110" t="s">
        <v>103</v>
      </c>
      <c r="H64" s="111">
        <v>20000</v>
      </c>
      <c r="I64" s="75" t="s">
        <v>99</v>
      </c>
      <c r="J64" s="38" t="s">
        <v>24</v>
      </c>
      <c r="K64" s="43">
        <v>43581</v>
      </c>
      <c r="L64" s="40">
        <v>20000</v>
      </c>
      <c r="M64" s="112">
        <f>L64-L65</f>
        <v>20000</v>
      </c>
      <c r="N64" s="7"/>
    </row>
    <row r="65" spans="1:14" s="8" customFormat="1" ht="30" customHeight="1">
      <c r="A65" s="86"/>
      <c r="B65" s="73"/>
      <c r="C65" s="74"/>
      <c r="D65" s="75"/>
      <c r="E65" s="75"/>
      <c r="F65" s="74"/>
      <c r="G65" s="110"/>
      <c r="H65" s="111"/>
      <c r="I65" s="75"/>
      <c r="J65" s="38" t="s">
        <v>25</v>
      </c>
      <c r="K65" s="43"/>
      <c r="L65" s="45"/>
      <c r="M65" s="112"/>
      <c r="N65" s="7"/>
    </row>
    <row r="66" spans="1:14" ht="14.25" customHeight="1">
      <c r="A66" s="13"/>
      <c r="B66" s="151" t="s">
        <v>26</v>
      </c>
      <c r="C66" s="151"/>
      <c r="D66" s="151"/>
      <c r="E66" s="151"/>
      <c r="F66" s="14">
        <f>M15+M21+M21+M29+M33+M42+M44+M46+M48+M50+M52+M54+M56+M58+M60+M62+M64</f>
        <v>60000</v>
      </c>
      <c r="G66" s="15"/>
      <c r="H66" s="15"/>
      <c r="I66" s="15"/>
      <c r="J66" s="15"/>
      <c r="K66" s="15"/>
      <c r="L66" s="15"/>
      <c r="M66" s="16"/>
      <c r="N66" s="7"/>
    </row>
    <row r="67" spans="1:6" ht="9" customHeight="1">
      <c r="A67" s="18"/>
      <c r="B67" s="20"/>
      <c r="C67" s="20"/>
      <c r="D67" s="20"/>
      <c r="E67" s="20"/>
      <c r="F67" s="12"/>
    </row>
    <row r="68" spans="1:14" ht="12.75">
      <c r="A68" s="17" t="s">
        <v>22</v>
      </c>
      <c r="B68" s="128" t="s">
        <v>31</v>
      </c>
      <c r="C68" s="128"/>
      <c r="D68" s="128"/>
      <c r="E68" s="128"/>
      <c r="F68" s="21"/>
      <c r="G68" s="15"/>
      <c r="H68" s="21">
        <v>0</v>
      </c>
      <c r="I68" s="15"/>
      <c r="J68" s="15"/>
      <c r="K68" s="15"/>
      <c r="L68" s="15"/>
      <c r="M68" s="16"/>
      <c r="N68" s="7"/>
    </row>
    <row r="69" spans="1:6" ht="4.5" customHeight="1">
      <c r="A69" s="18"/>
      <c r="B69" s="20"/>
      <c r="C69" s="20"/>
      <c r="D69" s="20"/>
      <c r="E69" s="20"/>
      <c r="F69" s="12"/>
    </row>
    <row r="70" spans="1:14" ht="12.75">
      <c r="A70" s="17" t="s">
        <v>27</v>
      </c>
      <c r="B70" s="131" t="s">
        <v>32</v>
      </c>
      <c r="C70" s="131"/>
      <c r="D70" s="131"/>
      <c r="E70" s="131"/>
      <c r="F70" s="131"/>
      <c r="G70" s="131"/>
      <c r="H70" s="21">
        <v>0</v>
      </c>
      <c r="I70" s="15"/>
      <c r="J70" s="15"/>
      <c r="K70" s="15"/>
      <c r="L70" s="15"/>
      <c r="M70" s="16"/>
      <c r="N70" s="7"/>
    </row>
    <row r="71" spans="1:6" ht="4.5" customHeight="1">
      <c r="A71" s="18"/>
      <c r="B71" s="20"/>
      <c r="C71" s="20"/>
      <c r="D71" s="20"/>
      <c r="E71" s="20"/>
      <c r="F71" s="12"/>
    </row>
    <row r="72" spans="1:14" ht="12.75">
      <c r="A72" s="17" t="s">
        <v>28</v>
      </c>
      <c r="B72" s="128" t="s">
        <v>33</v>
      </c>
      <c r="C72" s="128"/>
      <c r="D72" s="128"/>
      <c r="E72" s="128"/>
      <c r="F72" s="21"/>
      <c r="G72" s="15"/>
      <c r="H72" s="21">
        <v>0</v>
      </c>
      <c r="I72" s="15"/>
      <c r="J72" s="15"/>
      <c r="K72" s="15"/>
      <c r="L72" s="15"/>
      <c r="M72" s="16"/>
      <c r="N72" s="7"/>
    </row>
    <row r="73" spans="1:6" ht="4.5" customHeight="1">
      <c r="A73" s="18"/>
      <c r="B73" s="20"/>
      <c r="C73" s="20"/>
      <c r="D73" s="20"/>
      <c r="E73" s="20"/>
      <c r="F73" s="12"/>
    </row>
    <row r="74" spans="1:14" ht="12.75">
      <c r="A74" s="17" t="s">
        <v>29</v>
      </c>
      <c r="B74" s="128" t="s">
        <v>34</v>
      </c>
      <c r="C74" s="128"/>
      <c r="D74" s="128"/>
      <c r="E74" s="128"/>
      <c r="F74" s="21"/>
      <c r="G74" s="15"/>
      <c r="H74" s="21">
        <v>0</v>
      </c>
      <c r="I74" s="15"/>
      <c r="J74" s="15"/>
      <c r="K74" s="15"/>
      <c r="L74" s="15"/>
      <c r="M74" s="16"/>
      <c r="N74" s="7"/>
    </row>
    <row r="75" spans="1:6" ht="4.5" customHeight="1">
      <c r="A75" s="18"/>
      <c r="B75" s="20"/>
      <c r="C75" s="20"/>
      <c r="D75" s="20"/>
      <c r="E75" s="20"/>
      <c r="F75" s="12"/>
    </row>
    <row r="76" spans="1:14" ht="12.75">
      <c r="A76" s="17" t="s">
        <v>30</v>
      </c>
      <c r="B76" s="19" t="s">
        <v>35</v>
      </c>
      <c r="C76" s="19"/>
      <c r="D76" s="19"/>
      <c r="E76" s="19"/>
      <c r="F76" s="21"/>
      <c r="G76" s="15"/>
      <c r="H76" s="21">
        <v>0</v>
      </c>
      <c r="I76" s="15"/>
      <c r="J76" s="15"/>
      <c r="K76" s="15"/>
      <c r="L76" s="15"/>
      <c r="M76" s="16"/>
      <c r="N76" s="7"/>
    </row>
    <row r="77" spans="1:14" ht="12.75">
      <c r="A77" s="22"/>
      <c r="B77" s="23"/>
      <c r="C77" s="23"/>
      <c r="D77" s="23"/>
      <c r="E77" s="23"/>
      <c r="F77" s="24"/>
      <c r="G77" s="25"/>
      <c r="H77" s="24"/>
      <c r="I77" s="25"/>
      <c r="J77" s="25"/>
      <c r="K77" s="25"/>
      <c r="L77" s="25"/>
      <c r="M77" s="25"/>
      <c r="N77" s="7"/>
    </row>
    <row r="78" spans="2:12" ht="12.75">
      <c r="B78" s="129" t="s">
        <v>53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</row>
    <row r="80" spans="2:12" ht="12.75">
      <c r="B80" s="129" t="s">
        <v>36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</row>
  </sheetData>
  <mergeCells count="181">
    <mergeCell ref="M54:M55"/>
    <mergeCell ref="M52:M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E29:E32"/>
    <mergeCell ref="F29:F32"/>
    <mergeCell ref="I52:I53"/>
    <mergeCell ref="A50:A51"/>
    <mergeCell ref="B50:B51"/>
    <mergeCell ref="C50:C51"/>
    <mergeCell ref="D50:D51"/>
    <mergeCell ref="F44:F45"/>
    <mergeCell ref="D42:D43"/>
    <mergeCell ref="E42:E43"/>
    <mergeCell ref="D21:D28"/>
    <mergeCell ref="A33:A41"/>
    <mergeCell ref="B33:B41"/>
    <mergeCell ref="C33:C41"/>
    <mergeCell ref="D33:D41"/>
    <mergeCell ref="A29:A32"/>
    <mergeCell ref="B29:B32"/>
    <mergeCell ref="C29:C32"/>
    <mergeCell ref="D29:D32"/>
    <mergeCell ref="D15:D20"/>
    <mergeCell ref="H15:H20"/>
    <mergeCell ref="I15:I20"/>
    <mergeCell ref="M15:M20"/>
    <mergeCell ref="E15:E20"/>
    <mergeCell ref="F15:F20"/>
    <mergeCell ref="G15:G20"/>
    <mergeCell ref="A15:A20"/>
    <mergeCell ref="B15:B20"/>
    <mergeCell ref="C15:C20"/>
    <mergeCell ref="A21:A28"/>
    <mergeCell ref="B21:B28"/>
    <mergeCell ref="C21:C28"/>
    <mergeCell ref="E33:E41"/>
    <mergeCell ref="F33:F41"/>
    <mergeCell ref="F42:F43"/>
    <mergeCell ref="G42:G43"/>
    <mergeCell ref="G33:G41"/>
    <mergeCell ref="H33:H41"/>
    <mergeCell ref="G29:G32"/>
    <mergeCell ref="H29:H32"/>
    <mergeCell ref="I21:I28"/>
    <mergeCell ref="I33:I41"/>
    <mergeCell ref="M33:M41"/>
    <mergeCell ref="M21:M28"/>
    <mergeCell ref="I29:I32"/>
    <mergeCell ref="M29:M32"/>
    <mergeCell ref="M48:M49"/>
    <mergeCell ref="H42:H43"/>
    <mergeCell ref="I42:I43"/>
    <mergeCell ref="M42:M43"/>
    <mergeCell ref="I46:I47"/>
    <mergeCell ref="M46:M47"/>
    <mergeCell ref="I44:I45"/>
    <mergeCell ref="M44:M45"/>
    <mergeCell ref="H44:H45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M12:M13"/>
    <mergeCell ref="B80:L80"/>
    <mergeCell ref="B66:E66"/>
    <mergeCell ref="B68:E68"/>
    <mergeCell ref="B70:G70"/>
    <mergeCell ref="E48:E49"/>
    <mergeCell ref="F48:F49"/>
    <mergeCell ref="G48:G49"/>
    <mergeCell ref="H48:H49"/>
    <mergeCell ref="D48:D49"/>
    <mergeCell ref="B72:E72"/>
    <mergeCell ref="B74:E74"/>
    <mergeCell ref="B78:L78"/>
    <mergeCell ref="I48:I49"/>
    <mergeCell ref="E50:E51"/>
    <mergeCell ref="F50:F51"/>
    <mergeCell ref="G50:G51"/>
    <mergeCell ref="H50:H51"/>
    <mergeCell ref="I50:I51"/>
    <mergeCell ref="A48:A49"/>
    <mergeCell ref="B48:B49"/>
    <mergeCell ref="C48:C49"/>
    <mergeCell ref="A42:A43"/>
    <mergeCell ref="B42:B43"/>
    <mergeCell ref="C42:C43"/>
    <mergeCell ref="A44:A45"/>
    <mergeCell ref="C44:C45"/>
    <mergeCell ref="A46:A47"/>
    <mergeCell ref="B46:B47"/>
    <mergeCell ref="G46:G47"/>
    <mergeCell ref="H46:H47"/>
    <mergeCell ref="B44:B45"/>
    <mergeCell ref="C46:C47"/>
    <mergeCell ref="D46:D47"/>
    <mergeCell ref="E46:E47"/>
    <mergeCell ref="F46:F47"/>
    <mergeCell ref="D44:D45"/>
    <mergeCell ref="E44:E45"/>
    <mergeCell ref="G44:G45"/>
    <mergeCell ref="E21:E28"/>
    <mergeCell ref="F21:F28"/>
    <mergeCell ref="G21:G28"/>
    <mergeCell ref="H21:H28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M58:M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M60:M61"/>
    <mergeCell ref="A62:A63"/>
    <mergeCell ref="B62:B63"/>
    <mergeCell ref="C62:C63"/>
    <mergeCell ref="D62:D63"/>
    <mergeCell ref="E62:E63"/>
    <mergeCell ref="F62:F63"/>
    <mergeCell ref="G62:G63"/>
    <mergeCell ref="H62:H63"/>
    <mergeCell ref="E64:E65"/>
    <mergeCell ref="F64:F65"/>
    <mergeCell ref="G64:G65"/>
    <mergeCell ref="H64:H65"/>
    <mergeCell ref="A64:A65"/>
    <mergeCell ref="B64:B65"/>
    <mergeCell ref="C64:C65"/>
    <mergeCell ref="D64:D65"/>
    <mergeCell ref="I64:I65"/>
    <mergeCell ref="M64:M65"/>
    <mergeCell ref="I62:I63"/>
    <mergeCell ref="M62:M63"/>
  </mergeCells>
  <printOptions/>
  <pageMargins left="0.6" right="0.4" top="0.6" bottom="0.23" header="0.5" footer="0.2"/>
  <pageSetup fitToHeight="3" horizontalDpi="600" verticalDpi="600" orientation="landscape" paperSize="9" scale="54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2020-01-23T06:06:19Z</cp:lastPrinted>
  <dcterms:created xsi:type="dcterms:W3CDTF">1996-10-08T23:32:33Z</dcterms:created>
  <dcterms:modified xsi:type="dcterms:W3CDTF">2020-03-13T11:54:41Z</dcterms:modified>
  <cp:category/>
  <cp:version/>
  <cp:contentType/>
  <cp:contentStatus/>
</cp:coreProperties>
</file>